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PLANEACIÓN USCO\2019\"/>
    </mc:Choice>
  </mc:AlternateContent>
  <bookViews>
    <workbookView xWindow="0" yWindow="0" windowWidth="23040" windowHeight="9384"/>
  </bookViews>
  <sheets>
    <sheet name="T1 2019" sheetId="1" r:id="rId1"/>
  </sheets>
  <externalReferences>
    <externalReference r:id="rId2"/>
  </externalReferences>
  <definedNames>
    <definedName name="Excel_BuiltIn_Print_Titles_4">#REF!</definedName>
    <definedName name="_xlnm.Print_Titles" localSheetId="0">'T1 2019'!$A:$C,'T1 2019'!$1:$3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43" i="1" l="1"/>
  <c r="L42" i="1"/>
  <c r="L41" i="1"/>
  <c r="L36" i="1"/>
  <c r="L18" i="1"/>
  <c r="E18" i="1"/>
  <c r="E14" i="1"/>
  <c r="P11" i="1"/>
  <c r="G4" i="1"/>
  <c r="F4" i="1"/>
  <c r="L44" i="1" l="1"/>
  <c r="L35" i="1"/>
  <c r="N35" i="1" s="1"/>
  <c r="L25" i="1"/>
  <c r="N25" i="1" s="1"/>
  <c r="L40" i="1"/>
  <c r="N40" i="1" s="1"/>
  <c r="L34" i="1"/>
  <c r="N34" i="1" s="1"/>
  <c r="L33" i="1"/>
  <c r="N33" i="1" s="1"/>
  <c r="L38" i="1"/>
  <c r="H38" i="1" s="1"/>
  <c r="I38" i="1" s="1"/>
  <c r="N43" i="1"/>
  <c r="L24" i="1"/>
  <c r="N24" i="1" s="1"/>
  <c r="L28" i="1"/>
  <c r="H28" i="1" s="1"/>
  <c r="I28" i="1" s="1"/>
  <c r="L4" i="1"/>
  <c r="N4" i="1" s="1"/>
  <c r="L14" i="1"/>
  <c r="N14" i="1" s="1"/>
  <c r="L23" i="1"/>
  <c r="H23" i="1" s="1"/>
  <c r="I23" i="1" s="1"/>
  <c r="H33" i="1"/>
  <c r="I33" i="1" s="1"/>
  <c r="L6" i="1"/>
  <c r="H6" i="1" s="1"/>
  <c r="I6" i="1" s="1"/>
  <c r="L19" i="1"/>
  <c r="N19" i="1" s="1"/>
  <c r="O37" i="1"/>
  <c r="L16" i="1"/>
  <c r="H16" i="1" s="1"/>
  <c r="I16" i="1" s="1"/>
  <c r="L7" i="1"/>
  <c r="H7" i="1" s="1"/>
  <c r="I7" i="1" s="1"/>
  <c r="L13" i="1"/>
  <c r="N13" i="1" s="1"/>
  <c r="L27" i="1"/>
  <c r="H27" i="1" s="1"/>
  <c r="I27" i="1" s="1"/>
  <c r="H18" i="1"/>
  <c r="I18" i="1" s="1"/>
  <c r="H42" i="1"/>
  <c r="I42" i="1" s="1"/>
  <c r="P37" i="1"/>
  <c r="P45" i="1"/>
  <c r="L39" i="1"/>
  <c r="N39" i="1" s="1"/>
  <c r="M21" i="1"/>
  <c r="L29" i="1"/>
  <c r="N29" i="1" s="1"/>
  <c r="L31" i="1"/>
  <c r="H31" i="1" s="1"/>
  <c r="I31" i="1" s="1"/>
  <c r="L9" i="1"/>
  <c r="N9" i="1" s="1"/>
  <c r="L10" i="1"/>
  <c r="H10" i="1" s="1"/>
  <c r="I10" i="1" s="1"/>
  <c r="L15" i="1"/>
  <c r="L17" i="1"/>
  <c r="H17" i="1" s="1"/>
  <c r="I17" i="1" s="1"/>
  <c r="L20" i="1"/>
  <c r="H20" i="1" s="1"/>
  <c r="I20" i="1" s="1"/>
  <c r="M37" i="1"/>
  <c r="H36" i="1"/>
  <c r="I36" i="1" s="1"/>
  <c r="H41" i="1"/>
  <c r="I41" i="1" s="1"/>
  <c r="H43" i="1"/>
  <c r="I43" i="1" s="1"/>
  <c r="O11" i="1"/>
  <c r="L5" i="1"/>
  <c r="H5" i="1" s="1"/>
  <c r="I5" i="1" s="1"/>
  <c r="L8" i="1"/>
  <c r="H8" i="1" s="1"/>
  <c r="I8" i="1" s="1"/>
  <c r="P21" i="1"/>
  <c r="L32" i="1"/>
  <c r="H32" i="1" s="1"/>
  <c r="I32" i="1" s="1"/>
  <c r="M45" i="1"/>
  <c r="L26" i="1"/>
  <c r="H26" i="1" s="1"/>
  <c r="I26" i="1" s="1"/>
  <c r="N28" i="1"/>
  <c r="O45" i="1"/>
  <c r="N18" i="1"/>
  <c r="H44" i="1"/>
  <c r="I44" i="1" s="1"/>
  <c r="E10" i="1"/>
  <c r="E12" i="1"/>
  <c r="E13" i="1"/>
  <c r="E16" i="1"/>
  <c r="E5" i="1"/>
  <c r="E6" i="1"/>
  <c r="E9" i="1"/>
  <c r="E15" i="1"/>
  <c r="E4" i="1"/>
  <c r="O21" i="1"/>
  <c r="E17" i="1"/>
  <c r="M30" i="1"/>
  <c r="E28" i="1"/>
  <c r="E32" i="1"/>
  <c r="E39" i="1"/>
  <c r="E41" i="1"/>
  <c r="N41" i="1"/>
  <c r="E43" i="1"/>
  <c r="M11" i="1"/>
  <c r="L12" i="1"/>
  <c r="E20" i="1"/>
  <c r="E22" i="1"/>
  <c r="L22" i="1"/>
  <c r="O30" i="1"/>
  <c r="E34" i="1"/>
  <c r="P30" i="1"/>
  <c r="E24" i="1"/>
  <c r="E26" i="1"/>
  <c r="E36" i="1"/>
  <c r="N36" i="1"/>
  <c r="E42" i="1"/>
  <c r="N42" i="1"/>
  <c r="E44" i="1"/>
  <c r="N44" i="1"/>
  <c r="D37" i="1"/>
  <c r="E37" i="1" s="1"/>
  <c r="H35" i="1" l="1"/>
  <c r="I35" i="1" s="1"/>
  <c r="N5" i="1"/>
  <c r="N20" i="1"/>
  <c r="H24" i="1"/>
  <c r="I24" i="1" s="1"/>
  <c r="H9" i="1"/>
  <c r="I9" i="1" s="1"/>
  <c r="H25" i="1"/>
  <c r="I25" i="1" s="1"/>
  <c r="H13" i="1"/>
  <c r="I13" i="1" s="1"/>
  <c r="H34" i="1"/>
  <c r="I34" i="1" s="1"/>
  <c r="N7" i="1"/>
  <c r="H40" i="1"/>
  <c r="I40" i="1" s="1"/>
  <c r="N16" i="1"/>
  <c r="J44" i="1"/>
  <c r="K44" i="1" s="1"/>
  <c r="N38" i="1"/>
  <c r="N45" i="1" s="1"/>
  <c r="H4" i="1"/>
  <c r="J4" i="1" s="1"/>
  <c r="K4" i="1" s="1"/>
  <c r="H14" i="1"/>
  <c r="J14" i="1" s="1"/>
  <c r="K14" i="1" s="1"/>
  <c r="N23" i="1"/>
  <c r="H19" i="1"/>
  <c r="I19" i="1" s="1"/>
  <c r="J10" i="1"/>
  <c r="K10" i="1" s="1"/>
  <c r="H29" i="1"/>
  <c r="I29" i="1" s="1"/>
  <c r="O46" i="1"/>
  <c r="N27" i="1"/>
  <c r="N6" i="1"/>
  <c r="J28" i="1"/>
  <c r="K28" i="1" s="1"/>
  <c r="H39" i="1"/>
  <c r="J42" i="1"/>
  <c r="K42" i="1" s="1"/>
  <c r="P46" i="1"/>
  <c r="J20" i="1"/>
  <c r="K20" i="1" s="1"/>
  <c r="J41" i="1"/>
  <c r="K41" i="1" s="1"/>
  <c r="J17" i="1"/>
  <c r="K17" i="1" s="1"/>
  <c r="N10" i="1"/>
  <c r="J6" i="1"/>
  <c r="K6" i="1" s="1"/>
  <c r="N31" i="1"/>
  <c r="J18" i="1"/>
  <c r="K18" i="1" s="1"/>
  <c r="J32" i="1"/>
  <c r="K32" i="1" s="1"/>
  <c r="L45" i="1"/>
  <c r="N32" i="1"/>
  <c r="N37" i="1" s="1"/>
  <c r="J36" i="1"/>
  <c r="K36" i="1" s="1"/>
  <c r="J26" i="1"/>
  <c r="K26" i="1" s="1"/>
  <c r="L37" i="1"/>
  <c r="N26" i="1"/>
  <c r="N17" i="1"/>
  <c r="J43" i="1"/>
  <c r="K43" i="1" s="1"/>
  <c r="N8" i="1"/>
  <c r="L11" i="1"/>
  <c r="M46" i="1"/>
  <c r="H15" i="1"/>
  <c r="N15" i="1"/>
  <c r="J34" i="1"/>
  <c r="K34" i="1" s="1"/>
  <c r="J16" i="1"/>
  <c r="K16" i="1" s="1"/>
  <c r="E38" i="1"/>
  <c r="J38" i="1"/>
  <c r="E7" i="1"/>
  <c r="J7" i="1"/>
  <c r="K7" i="1" s="1"/>
  <c r="E35" i="1"/>
  <c r="J35" i="1"/>
  <c r="K35" i="1" s="1"/>
  <c r="E40" i="1"/>
  <c r="E19" i="1"/>
  <c r="D21" i="1"/>
  <c r="E21" i="1" s="1"/>
  <c r="L21" i="1"/>
  <c r="H12" i="1"/>
  <c r="N12" i="1"/>
  <c r="D11" i="1"/>
  <c r="E11" i="1" s="1"/>
  <c r="E31" i="1"/>
  <c r="J31" i="1"/>
  <c r="E33" i="1"/>
  <c r="J33" i="1"/>
  <c r="K33" i="1" s="1"/>
  <c r="D45" i="1"/>
  <c r="J5" i="1"/>
  <c r="K5" i="1" s="1"/>
  <c r="E27" i="1"/>
  <c r="J27" i="1"/>
  <c r="K27" i="1" s="1"/>
  <c r="D30" i="1"/>
  <c r="E30" i="1" s="1"/>
  <c r="E29" i="1"/>
  <c r="E23" i="1"/>
  <c r="J23" i="1"/>
  <c r="K23" i="1" s="1"/>
  <c r="L30" i="1"/>
  <c r="H22" i="1"/>
  <c r="N22" i="1"/>
  <c r="J8" i="1"/>
  <c r="K8" i="1" s="1"/>
  <c r="E8" i="1"/>
  <c r="E25" i="1"/>
  <c r="J24" i="1" l="1"/>
  <c r="K24" i="1" s="1"/>
  <c r="J9" i="1"/>
  <c r="K9" i="1" s="1"/>
  <c r="H37" i="1"/>
  <c r="I37" i="1" s="1"/>
  <c r="J25" i="1"/>
  <c r="K25" i="1" s="1"/>
  <c r="J13" i="1"/>
  <c r="K13" i="1" s="1"/>
  <c r="J40" i="1"/>
  <c r="K40" i="1" s="1"/>
  <c r="I4" i="1"/>
  <c r="H11" i="1"/>
  <c r="I11" i="1" s="1"/>
  <c r="I14" i="1"/>
  <c r="J19" i="1"/>
  <c r="K19" i="1" s="1"/>
  <c r="N11" i="1"/>
  <c r="J29" i="1"/>
  <c r="K29" i="1" s="1"/>
  <c r="I39" i="1"/>
  <c r="J39" i="1"/>
  <c r="K39" i="1" s="1"/>
  <c r="H45" i="1"/>
  <c r="I45" i="1" s="1"/>
  <c r="N30" i="1"/>
  <c r="N21" i="1"/>
  <c r="I15" i="1"/>
  <c r="J15" i="1"/>
  <c r="K15" i="1" s="1"/>
  <c r="L46" i="1"/>
  <c r="J37" i="1"/>
  <c r="K37" i="1" s="1"/>
  <c r="K31" i="1"/>
  <c r="K38" i="1"/>
  <c r="D46" i="1"/>
  <c r="E46" i="1" s="1"/>
  <c r="E45" i="1"/>
  <c r="I12" i="1"/>
  <c r="H21" i="1"/>
  <c r="I21" i="1" s="1"/>
  <c r="J12" i="1"/>
  <c r="H30" i="1"/>
  <c r="I30" i="1" s="1"/>
  <c r="I22" i="1"/>
  <c r="J22" i="1"/>
  <c r="J11" i="1"/>
  <c r="J45" i="1" l="1"/>
  <c r="K45" i="1" s="1"/>
  <c r="N46" i="1"/>
  <c r="K11" i="1"/>
  <c r="J21" i="1"/>
  <c r="K21" i="1" s="1"/>
  <c r="K12" i="1"/>
  <c r="J30" i="1"/>
  <c r="K30" i="1" s="1"/>
  <c r="K22" i="1"/>
  <c r="H46" i="1"/>
  <c r="I46" i="1" s="1"/>
  <c r="J46" i="1" l="1"/>
  <c r="K46" i="1" s="1"/>
</calcChain>
</file>

<file path=xl/sharedStrings.xml><?xml version="1.0" encoding="utf-8"?>
<sst xmlns="http://schemas.openxmlformats.org/spreadsheetml/2006/main" count="66" uniqueCount="66">
  <si>
    <t>INFORME AVANCE PDI 2015 AL TRIMESTRE 1 2019</t>
  </si>
  <si>
    <t>SUBSISTEMA</t>
  </si>
  <si>
    <t>PROYECTOS</t>
  </si>
  <si>
    <t>INDICADOR DE EFICACIA
(METAS LOGRADAS / METAS PROYECTADAS)</t>
  </si>
  <si>
    <t>METAS LOGRADAS HASTA T 1 DE  2019</t>
  </si>
  <si>
    <t>METAS PROYECTADAS HASTA T 1 DE 2019</t>
  </si>
  <si>
    <t>INDICADOR DE EFICIENCIA
(REC.EJEC. /REC. PROYEC.)</t>
  </si>
  <si>
    <t>INDICADOR DE EFECTIVIDAD
(EFICACIA * EFICIENCIA)</t>
  </si>
  <si>
    <t>RECURSOS EN MILLONES DE $ DE 2014</t>
  </si>
  <si>
    <t>EJECUTADOS HASTA T1 2019</t>
  </si>
  <si>
    <t>PROYECTADOS HASTA T1 2019</t>
  </si>
  <si>
    <t xml:space="preserve">DIFERENCIA </t>
  </si>
  <si>
    <t>EJECUTADO RP T 1 DE 2019</t>
  </si>
  <si>
    <t xml:space="preserve">EJECUTADO 2015 2018 </t>
  </si>
  <si>
    <t>FORMACIÓN</t>
  </si>
  <si>
    <t>TOTAL PROYECTO SF-PY.1 Teleología</t>
  </si>
  <si>
    <t>TOTAL PROYECTO SF-PY.2 Nueva oferta académica</t>
  </si>
  <si>
    <t>TOTAL PROYECTO SF-PY.3 Formación y capacitación docentes</t>
  </si>
  <si>
    <t>TOTAL PROYECTO SF-PY.4 Autoevaluación prog. Acad.</t>
  </si>
  <si>
    <t>TOTAL PROYECTO SF-PY.5 Acreditación alta calidad</t>
  </si>
  <si>
    <t>TOTAL PROYECTO SF-PY.6 Relevo generacional</t>
  </si>
  <si>
    <t>TOTAL PROYECTO SF-PY.7 Graduados</t>
  </si>
  <si>
    <t>TOTAL SUBSISTEMA FORMACIÓN</t>
  </si>
  <si>
    <t>TOTAL SI-PY.1 Fortalecimiento capacidades investigación</t>
  </si>
  <si>
    <t>TOTAL SI-PY.2 Formación en investigación</t>
  </si>
  <si>
    <t>TOTAL SI-PY.3 Formación a través de la investig.</t>
  </si>
  <si>
    <t>TOTAL SI-PY.4 Ejecución de la investigación</t>
  </si>
  <si>
    <t>TOTAL SI-PY.5 Gestión de investigación</t>
  </si>
  <si>
    <t>TOTAL SI-PY.6 Sistema integrado de información</t>
  </si>
  <si>
    <t>TOTAL SI-PY.7 Centros de documentación y bases de datos</t>
  </si>
  <si>
    <t>TOTAL SI-PY.8 Creación Centros Institutos de Investigación</t>
  </si>
  <si>
    <t>TOTAL SI-PY.9 Publicaciones cientificas</t>
  </si>
  <si>
    <t>TOTAL SUBSISTEMA INVESTIGACIÓN</t>
  </si>
  <si>
    <t>TOTAL SP-PY.1 Internacionalización</t>
  </si>
  <si>
    <t>TOTAL SP-PY.2 Regionalización</t>
  </si>
  <si>
    <t>TOTAL SP-PY.3 Modalidades de Proyección Social</t>
  </si>
  <si>
    <t>TOTAL SP-PY.4 Unidades de atención especializada</t>
  </si>
  <si>
    <t>TOTAL SP-PY.5 Alianzas estratégicas</t>
  </si>
  <si>
    <t>TOTAL SP-PY.6 Agenda social regional</t>
  </si>
  <si>
    <t>TOTAL SP-PY.7 Articulación con la educación media</t>
  </si>
  <si>
    <t>TOTAL SP-PY.8 Sistema de comunicaciones</t>
  </si>
  <si>
    <t>TOTAL SUBSISTEMA PROYECCIÓN SOCIAL</t>
  </si>
  <si>
    <t>BIENESTAR</t>
  </si>
  <si>
    <t>TOTAL SB-PY.1 Universidad saludable</t>
  </si>
  <si>
    <t>TOTAL SB-PY.2 Recreación y deporte</t>
  </si>
  <si>
    <t>TOTAL SB-PY.3 Cultura</t>
  </si>
  <si>
    <t>TOTAL SB-PY.4 Desarrollo humano</t>
  </si>
  <si>
    <t>TOTAL SB-PY.5 Desarrollo socio-económico</t>
  </si>
  <si>
    <t>TOTAL SB-PY.6 Permanencia y graduación</t>
  </si>
  <si>
    <t>TOTAL SUBSISTEMA BIENESTAR</t>
  </si>
  <si>
    <t>ADMINISTRATIVO</t>
  </si>
  <si>
    <t>TOTAL SA-PY.1 Revisión normatividad interna</t>
  </si>
  <si>
    <t>TOTAL SA-PY.2 Desarrollo planta física y dotación</t>
  </si>
  <si>
    <t>TOTAL SA-PY.3 Aseguramientos Sistema de Calidad</t>
  </si>
  <si>
    <t>TOTAL SA-PY.4 Grupo de Proyectos Institucionales</t>
  </si>
  <si>
    <t>TOTAL SA-PY.5 Reestructuración Institucional</t>
  </si>
  <si>
    <t>TOTAL SA-PY.6 Descentralización y delegación de procesos</t>
  </si>
  <si>
    <t>TOTAL SA-PY.7 Formación y capacit. P. Admtivo</t>
  </si>
  <si>
    <t>TOTAL SUBSISTEMA ADMINISTRATIVO</t>
  </si>
  <si>
    <t>TOTAL PDI T1 2019</t>
  </si>
  <si>
    <t>Oficina Asesora de Planeación</t>
  </si>
  <si>
    <t>Indices series de empalme - Dane</t>
  </si>
  <si>
    <t>Dic. 2014</t>
  </si>
  <si>
    <t>Marzo. 2019</t>
  </si>
  <si>
    <t>INVESTSIGACIÓN</t>
  </si>
  <si>
    <t>PROYECCION SOCIAL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</si>
</sst>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64" formatCode="&quot;$&quot;\ * #,##0_);[Red]\(&quot;$&quot;\ * #,##0\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rgb="FFFFCC66"/>
      <name val="Calibri"/>
      <family val="2"/>
      <scheme val="minor"/>
    </font>
    <font>
      <b/>
      <sz val="11"/>
      <color rgb="FFFFCC66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name val="Calibri"/>
      <family val="2"/>
    </font>
    <font>
      <sz val="10"/>
      <color theme="1"/>
      <name val="Calibri"/>
      <family val="2"/>
      <scheme val="minor"/>
    </font>
    <font>
      <sz val="16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C1436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FFF6D7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1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9">
    <xf numFmtId="0" fontId="0" fillId="0" borderId="0" xfId="0"/>
    <xf numFmtId="0" fontId="5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41" fontId="6" fillId="0" borderId="10" xfId="1" applyFont="1" applyFill="1" applyBorder="1" applyAlignment="1">
      <alignment horizontal="center" vertical="center" wrapText="1"/>
    </xf>
    <xf numFmtId="10" fontId="2" fillId="5" borderId="11" xfId="2" applyNumberFormat="1" applyFont="1" applyFill="1" applyBorder="1" applyAlignment="1">
      <alignment horizontal="center" vertical="center"/>
    </xf>
    <xf numFmtId="10" fontId="0" fillId="0" borderId="1" xfId="0" applyNumberFormat="1" applyBorder="1" applyAlignment="1">
      <alignment horizontal="center" vertical="center"/>
    </xf>
    <xf numFmtId="41" fontId="2" fillId="5" borderId="1" xfId="1" applyFont="1" applyFill="1" applyBorder="1" applyAlignment="1">
      <alignment vertical="center"/>
    </xf>
    <xf numFmtId="164" fontId="2" fillId="5" borderId="1" xfId="0" applyNumberFormat="1" applyFont="1" applyFill="1" applyBorder="1" applyAlignment="1">
      <alignment vertical="center"/>
    </xf>
    <xf numFmtId="1" fontId="0" fillId="0" borderId="0" xfId="0" applyNumberFormat="1"/>
    <xf numFmtId="0" fontId="2" fillId="6" borderId="1" xfId="0" applyFont="1" applyFill="1" applyBorder="1" applyAlignment="1">
      <alignment vertical="center"/>
    </xf>
    <xf numFmtId="10" fontId="2" fillId="6" borderId="1" xfId="2" applyNumberFormat="1" applyFont="1" applyFill="1" applyBorder="1" applyAlignment="1">
      <alignment horizontal="center" vertical="center"/>
    </xf>
    <xf numFmtId="164" fontId="2" fillId="7" borderId="1" xfId="0" applyNumberFormat="1" applyFont="1" applyFill="1" applyBorder="1" applyAlignment="1">
      <alignment vertical="center"/>
    </xf>
    <xf numFmtId="0" fontId="2" fillId="6" borderId="1" xfId="0" applyFont="1" applyFill="1" applyBorder="1" applyAlignment="1"/>
    <xf numFmtId="0" fontId="0" fillId="0" borderId="0" xfId="0" applyAlignment="1">
      <alignment horizontal="center"/>
    </xf>
    <xf numFmtId="0" fontId="8" fillId="0" borderId="0" xfId="0" applyFont="1"/>
    <xf numFmtId="0" fontId="7" fillId="0" borderId="0" xfId="0" applyFont="1"/>
    <xf numFmtId="2" fontId="7" fillId="0" borderId="0" xfId="0" applyNumberFormat="1" applyFont="1"/>
    <xf numFmtId="0" fontId="3" fillId="2" borderId="0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textRotation="255" wrapText="1"/>
    </xf>
    <xf numFmtId="0" fontId="2" fillId="4" borderId="12" xfId="0" applyFont="1" applyFill="1" applyBorder="1" applyAlignment="1">
      <alignment horizontal="center" vertical="center" textRotation="255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2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/>
    </xf>
    <xf numFmtId="0" fontId="5" fillId="9" borderId="10" xfId="0" applyFont="1" applyFill="1" applyBorder="1" applyAlignment="1">
      <alignment horizontal="center" vertical="center" textRotation="255" wrapText="1"/>
    </xf>
    <xf numFmtId="0" fontId="5" fillId="9" borderId="9" xfId="0" applyFont="1" applyFill="1" applyBorder="1" applyAlignment="1">
      <alignment horizontal="center" vertical="center" textRotation="255" wrapText="1"/>
    </xf>
    <xf numFmtId="0" fontId="2" fillId="8" borderId="10" xfId="0" applyFont="1" applyFill="1" applyBorder="1" applyAlignment="1">
      <alignment horizontal="center" vertical="center" textRotation="255" wrapText="1"/>
    </xf>
    <xf numFmtId="0" fontId="2" fillId="8" borderId="9" xfId="0" applyFont="1" applyFill="1" applyBorder="1" applyAlignment="1">
      <alignment horizontal="center" vertical="center" textRotation="255" wrapText="1"/>
    </xf>
    <xf numFmtId="0" fontId="5" fillId="10" borderId="10" xfId="0" applyFont="1" applyFill="1" applyBorder="1" applyAlignment="1">
      <alignment horizontal="center" vertical="center" textRotation="255" wrapText="1"/>
    </xf>
    <xf numFmtId="0" fontId="5" fillId="10" borderId="9" xfId="0" applyFont="1" applyFill="1" applyBorder="1" applyAlignment="1">
      <alignment horizontal="center" vertical="center" textRotation="255" wrapText="1"/>
    </xf>
    <xf numFmtId="0" fontId="5" fillId="11" borderId="1" xfId="0" applyFont="1" applyFill="1" applyBorder="1" applyAlignment="1">
      <alignment horizontal="center" vertical="center" textRotation="255" wrapText="1"/>
    </xf>
  </cellXfs>
  <cellStyles count="3">
    <cellStyle name="Millares [0]" xfId="1" builtinId="6"/>
    <cellStyle name="Normal" xfId="0" builtinId="0"/>
    <cellStyle name="Porcentaje" xfId="2" builtinId="5"/>
  </cellStyles>
  <dxfs count="26"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8D12BE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strike val="0"/>
        <color theme="0"/>
      </font>
      <fill>
        <patternFill>
          <bgColor rgb="FF7030A0"/>
        </patternFill>
      </fill>
    </dxf>
    <dxf>
      <font>
        <b/>
        <i val="0"/>
      </font>
      <fill>
        <patternFill>
          <bgColor rgb="FFFF3300"/>
        </patternFill>
      </fill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ill>
        <patternFill>
          <bgColor rgb="FFFF0000"/>
        </patternFill>
      </fill>
    </dxf>
    <dxf>
      <font>
        <b/>
        <i val="0"/>
      </font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strike val="0"/>
        <color theme="0"/>
      </font>
      <fill>
        <patternFill>
          <bgColor rgb="FF7030A0"/>
        </patternFill>
      </fill>
    </dxf>
    <dxf>
      <font>
        <b/>
        <i val="0"/>
      </font>
      <fill>
        <patternFill>
          <bgColor rgb="FFFF3300"/>
        </patternFill>
      </fill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INFORMES%20TRIMESTRALES%20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1 2019"/>
      <sheetName val="T2 2019"/>
      <sheetName val="T3 2019"/>
      <sheetName val="T4 2019"/>
      <sheetName val="2019"/>
      <sheetName val="2015 2019"/>
      <sheetName val="ACUMULADO"/>
      <sheetName val="Hoja1"/>
      <sheetName val="Indices_total"/>
    </sheetNames>
    <sheetDataSet>
      <sheetData sheetId="0"/>
      <sheetData sheetId="1"/>
      <sheetData sheetId="2"/>
      <sheetData sheetId="3"/>
      <sheetData sheetId="4"/>
      <sheetData sheetId="5">
        <row r="22">
          <cell r="V22">
            <v>4955</v>
          </cell>
        </row>
      </sheetData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9"/>
  <sheetViews>
    <sheetView showGridLines="0" tabSelected="1" zoomScale="120" zoomScaleNormal="120" workbookViewId="0">
      <pane ySplit="3" topLeftCell="A44" activePane="bottomLeft" state="frozen"/>
      <selection pane="bottomLeft" activeCell="H44" sqref="H44"/>
    </sheetView>
  </sheetViews>
  <sheetFormatPr baseColWidth="10" defaultRowHeight="14.4" x14ac:dyDescent="0.3"/>
  <cols>
    <col min="1" max="1" width="7" customWidth="1"/>
    <col min="2" max="2" width="24.44140625" customWidth="1"/>
    <col min="3" max="3" width="21.6640625" customWidth="1"/>
    <col min="4" max="4" width="8.77734375" customWidth="1"/>
    <col min="5" max="5" width="10.88671875" style="13" customWidth="1"/>
    <col min="6" max="6" width="10.21875" style="13" hidden="1" customWidth="1"/>
    <col min="7" max="7" width="9.44140625" style="13" hidden="1" customWidth="1"/>
    <col min="8" max="8" width="9.5546875" customWidth="1"/>
    <col min="9" max="9" width="10.33203125" style="13" customWidth="1"/>
    <col min="10" max="10" width="8.77734375" customWidth="1"/>
    <col min="11" max="11" width="9.6640625" style="13" customWidth="1"/>
    <col min="12" max="12" width="12.88671875" bestFit="1" customWidth="1"/>
    <col min="15" max="15" width="10.88671875" customWidth="1"/>
  </cols>
  <sheetData>
    <row r="1" spans="1:17" ht="49.2" customHeight="1" x14ac:dyDescent="0.3">
      <c r="A1" s="17" t="s">
        <v>0</v>
      </c>
      <c r="B1" s="17"/>
      <c r="C1" s="17"/>
      <c r="D1" s="17"/>
      <c r="E1" s="17"/>
      <c r="F1" s="18"/>
      <c r="G1" s="18"/>
      <c r="H1" s="17"/>
      <c r="I1" s="17"/>
      <c r="J1" s="17"/>
      <c r="K1" s="17"/>
      <c r="L1" s="17"/>
      <c r="M1" s="17"/>
      <c r="N1" s="17"/>
      <c r="O1" s="17"/>
      <c r="P1" s="17"/>
    </row>
    <row r="2" spans="1:17" ht="35.4" customHeight="1" x14ac:dyDescent="0.3">
      <c r="A2" s="19" t="s">
        <v>1</v>
      </c>
      <c r="B2" s="20" t="s">
        <v>2</v>
      </c>
      <c r="C2" s="21"/>
      <c r="D2" s="20" t="s">
        <v>3</v>
      </c>
      <c r="E2" s="21"/>
      <c r="F2" s="20" t="s">
        <v>4</v>
      </c>
      <c r="G2" s="21" t="s">
        <v>5</v>
      </c>
      <c r="H2" s="20" t="s">
        <v>6</v>
      </c>
      <c r="I2" s="21"/>
      <c r="J2" s="20" t="s">
        <v>7</v>
      </c>
      <c r="K2" s="21"/>
      <c r="L2" s="24" t="s">
        <v>8</v>
      </c>
      <c r="M2" s="25"/>
      <c r="N2" s="25"/>
      <c r="O2" s="25"/>
      <c r="P2" s="26"/>
    </row>
    <row r="3" spans="1:17" ht="86.4" customHeight="1" x14ac:dyDescent="0.3">
      <c r="A3" s="19"/>
      <c r="B3" s="22"/>
      <c r="C3" s="23"/>
      <c r="D3" s="22"/>
      <c r="E3" s="23"/>
      <c r="F3" s="22"/>
      <c r="G3" s="23"/>
      <c r="H3" s="22"/>
      <c r="I3" s="23"/>
      <c r="J3" s="22"/>
      <c r="K3" s="23"/>
      <c r="L3" s="1" t="s">
        <v>9</v>
      </c>
      <c r="M3" s="1" t="s">
        <v>10</v>
      </c>
      <c r="N3" s="1" t="s">
        <v>11</v>
      </c>
      <c r="O3" s="2" t="s">
        <v>12</v>
      </c>
      <c r="P3" s="2" t="s">
        <v>13</v>
      </c>
    </row>
    <row r="4" spans="1:17" ht="27" customHeight="1" thickBot="1" x14ac:dyDescent="0.35">
      <c r="A4" s="27" t="s">
        <v>14</v>
      </c>
      <c r="B4" s="29" t="s">
        <v>15</v>
      </c>
      <c r="C4" s="29"/>
      <c r="D4" s="4">
        <v>0.91769999999999996</v>
      </c>
      <c r="E4" s="5" t="str">
        <f t="shared" ref="E4:E9" si="0">IF(D4&lt;=20%,"MUY BAJO",IF(AND(D4&gt;20%,D4&lt;=40%),"BAJO",IF(AND(D4&gt;40%,D4&lt;=60%),"MEDIO",IF(AND(D4&gt;60%,D4&lt;=80%),"ALTO","MUY ALTO"))))</f>
        <v>MUY ALTO</v>
      </c>
      <c r="F4" s="6" t="e">
        <f>+#REF!</f>
        <v>#REF!</v>
      </c>
      <c r="G4" s="6" t="e">
        <f>+#REF!</f>
        <v>#REF!</v>
      </c>
      <c r="H4" s="4">
        <f t="shared" ref="H4:H10" si="1">L4/M4</f>
        <v>1.7371167715555555</v>
      </c>
      <c r="I4" s="5" t="str">
        <f t="shared" ref="I4:I23" si="2">IF(H4&lt;=20%,"MUY BAJO",IF(AND(H4&gt;20%,H4&lt;=40%),"BAJO",IF(AND(H4&gt;40%,H4&lt;=60%),"MEDIO",IF(AND(H4&gt;60%,H4&lt;=80%),"ALTO","MUY ALTO"))))</f>
        <v>MUY ALTO</v>
      </c>
      <c r="J4" s="4">
        <f t="shared" ref="J4:J10" si="3">+D4*H4</f>
        <v>1.5941520612565332</v>
      </c>
      <c r="K4" s="5" t="str">
        <f t="shared" ref="K4:K23" si="4">IF(J4&lt;=20%,"MUY BAJO",IF(AND(J4&gt;20%,J4&lt;=40%),"BAJO",IF(AND(J4&gt;40%,J4&lt;=60%),"MEDIO",IF(AND(J4&gt;60%,J4&lt;=80%),"ALTO","MUY ALTO"))))</f>
        <v>MUY ALTO</v>
      </c>
      <c r="L4" s="7">
        <f t="shared" ref="L4:L10" si="5">+O4+P4</f>
        <v>488.56409200000002</v>
      </c>
      <c r="M4" s="7">
        <v>281.25</v>
      </c>
      <c r="N4" s="7">
        <f t="shared" ref="N4:N10" si="6">+M4-L4</f>
        <v>-207.31409200000002</v>
      </c>
      <c r="O4" s="7">
        <v>39.564092000000002</v>
      </c>
      <c r="P4" s="7">
        <v>449</v>
      </c>
      <c r="Q4" s="8"/>
    </row>
    <row r="5" spans="1:17" ht="27" customHeight="1" thickBot="1" x14ac:dyDescent="0.35">
      <c r="A5" s="27"/>
      <c r="B5" s="29" t="s">
        <v>16</v>
      </c>
      <c r="C5" s="29"/>
      <c r="D5" s="4">
        <v>1.0587000000000002</v>
      </c>
      <c r="E5" s="5" t="str">
        <f t="shared" si="0"/>
        <v>MUY ALTO</v>
      </c>
      <c r="F5" s="3"/>
      <c r="G5" s="3"/>
      <c r="H5" s="4">
        <f t="shared" si="1"/>
        <v>0.24729146405228758</v>
      </c>
      <c r="I5" s="5" t="str">
        <f t="shared" si="2"/>
        <v>BAJO</v>
      </c>
      <c r="J5" s="4">
        <f t="shared" si="3"/>
        <v>0.2618074729921569</v>
      </c>
      <c r="K5" s="5" t="str">
        <f t="shared" si="4"/>
        <v>BAJO</v>
      </c>
      <c r="L5" s="7">
        <f t="shared" si="5"/>
        <v>94.588984999999994</v>
      </c>
      <c r="M5" s="7">
        <v>382.5</v>
      </c>
      <c r="N5" s="7">
        <f t="shared" si="6"/>
        <v>287.91101500000002</v>
      </c>
      <c r="O5" s="7">
        <v>9.5889849999999992</v>
      </c>
      <c r="P5" s="7">
        <v>85</v>
      </c>
    </row>
    <row r="6" spans="1:17" ht="30" customHeight="1" thickBot="1" x14ac:dyDescent="0.35">
      <c r="A6" s="27"/>
      <c r="B6" s="29" t="s">
        <v>17</v>
      </c>
      <c r="C6" s="29"/>
      <c r="D6" s="4">
        <v>0.4259</v>
      </c>
      <c r="E6" s="5" t="str">
        <f t="shared" si="0"/>
        <v>MEDIO</v>
      </c>
      <c r="F6" s="3"/>
      <c r="G6" s="3"/>
      <c r="H6" s="4">
        <f t="shared" si="1"/>
        <v>0.67784549550968964</v>
      </c>
      <c r="I6" s="5" t="str">
        <f t="shared" si="2"/>
        <v>ALTO</v>
      </c>
      <c r="J6" s="4">
        <f t="shared" si="3"/>
        <v>0.28869439653757684</v>
      </c>
      <c r="K6" s="5" t="str">
        <f t="shared" si="4"/>
        <v>BAJO</v>
      </c>
      <c r="L6" s="7">
        <f t="shared" si="5"/>
        <v>2151.1426799999999</v>
      </c>
      <c r="M6" s="7">
        <v>3173.5</v>
      </c>
      <c r="N6" s="7">
        <f t="shared" si="6"/>
        <v>1022.3573200000001</v>
      </c>
      <c r="O6" s="7">
        <v>37.142679999999999</v>
      </c>
      <c r="P6" s="7">
        <v>2114</v>
      </c>
    </row>
    <row r="7" spans="1:17" ht="30" customHeight="1" thickBot="1" x14ac:dyDescent="0.35">
      <c r="A7" s="27"/>
      <c r="B7" s="29" t="s">
        <v>18</v>
      </c>
      <c r="C7" s="29"/>
      <c r="D7" s="4">
        <v>1.1271499999999999</v>
      </c>
      <c r="E7" s="5" t="str">
        <f t="shared" si="0"/>
        <v>MUY ALTO</v>
      </c>
      <c r="F7" s="3"/>
      <c r="G7" s="3"/>
      <c r="H7" s="4">
        <f t="shared" si="1"/>
        <v>1.4925003603515625</v>
      </c>
      <c r="I7" s="5" t="str">
        <f t="shared" si="2"/>
        <v>MUY ALTO</v>
      </c>
      <c r="J7" s="4">
        <f t="shared" si="3"/>
        <v>1.6822717811702634</v>
      </c>
      <c r="K7" s="5" t="str">
        <f t="shared" si="4"/>
        <v>MUY ALTO</v>
      </c>
      <c r="L7" s="7">
        <f t="shared" si="5"/>
        <v>1528.320369</v>
      </c>
      <c r="M7" s="7">
        <v>1024</v>
      </c>
      <c r="N7" s="7">
        <f t="shared" si="6"/>
        <v>-504.32036900000003</v>
      </c>
      <c r="O7" s="7">
        <v>107.320369</v>
      </c>
      <c r="P7" s="7">
        <v>1421</v>
      </c>
    </row>
    <row r="8" spans="1:17" ht="27" customHeight="1" thickBot="1" x14ac:dyDescent="0.35">
      <c r="A8" s="27"/>
      <c r="B8" s="29" t="s">
        <v>19</v>
      </c>
      <c r="C8" s="29"/>
      <c r="D8" s="4">
        <v>1.0667</v>
      </c>
      <c r="E8" s="5" t="str">
        <f t="shared" si="0"/>
        <v>MUY ALTO</v>
      </c>
      <c r="F8" s="3"/>
      <c r="G8" s="3"/>
      <c r="H8" s="4">
        <f t="shared" si="1"/>
        <v>0.95055824842105263</v>
      </c>
      <c r="I8" s="5" t="str">
        <f t="shared" si="2"/>
        <v>MUY ALTO</v>
      </c>
      <c r="J8" s="4">
        <f t="shared" si="3"/>
        <v>1.0139604835907368</v>
      </c>
      <c r="K8" s="5" t="str">
        <f t="shared" si="4"/>
        <v>MUY ALTO</v>
      </c>
      <c r="L8" s="7">
        <f t="shared" si="5"/>
        <v>677.27275199999997</v>
      </c>
      <c r="M8" s="7">
        <v>712.5</v>
      </c>
      <c r="N8" s="7">
        <f t="shared" si="6"/>
        <v>35.227248000000031</v>
      </c>
      <c r="O8" s="7">
        <v>134.272752</v>
      </c>
      <c r="P8" s="7">
        <v>543</v>
      </c>
    </row>
    <row r="9" spans="1:17" ht="27" customHeight="1" thickBot="1" x14ac:dyDescent="0.35">
      <c r="A9" s="27"/>
      <c r="B9" s="29" t="s">
        <v>20</v>
      </c>
      <c r="C9" s="29"/>
      <c r="D9" s="4">
        <v>0</v>
      </c>
      <c r="E9" s="5" t="str">
        <f t="shared" si="0"/>
        <v>MUY BAJO</v>
      </c>
      <c r="F9" s="3"/>
      <c r="G9" s="3"/>
      <c r="H9" s="4">
        <f t="shared" si="1"/>
        <v>0.15041272703062583</v>
      </c>
      <c r="I9" s="5" t="str">
        <f t="shared" si="2"/>
        <v>MUY BAJO</v>
      </c>
      <c r="J9" s="4">
        <f t="shared" si="3"/>
        <v>0</v>
      </c>
      <c r="K9" s="5" t="str">
        <f t="shared" si="4"/>
        <v>MUY BAJO</v>
      </c>
      <c r="L9" s="7">
        <f t="shared" si="5"/>
        <v>56.479979</v>
      </c>
      <c r="M9" s="7">
        <v>375.5</v>
      </c>
      <c r="N9" s="7">
        <f t="shared" si="6"/>
        <v>319.02002099999999</v>
      </c>
      <c r="O9" s="7">
        <v>8.4799790000000002</v>
      </c>
      <c r="P9" s="7">
        <v>48</v>
      </c>
    </row>
    <row r="10" spans="1:17" ht="27" customHeight="1" thickBot="1" x14ac:dyDescent="0.35">
      <c r="A10" s="28"/>
      <c r="B10" s="30" t="s">
        <v>21</v>
      </c>
      <c r="C10" s="30"/>
      <c r="D10" s="4">
        <v>1.2673000000000001</v>
      </c>
      <c r="E10" s="5" t="str">
        <f t="shared" ref="E10:E21" si="7">IF(D10&lt;=20%,"MUY BAJO",IF(AND(D10&gt;20%,D10&lt;=40%),"BAJO",IF(AND(D10&gt;40%,D10&lt;=60%),"MEDIO",IF(AND(D10&gt;60%,D10&lt;=80%),"ALTO","MUY ALTO"))))</f>
        <v>MUY ALTO</v>
      </c>
      <c r="F10" s="3"/>
      <c r="G10" s="3"/>
      <c r="H10" s="4">
        <f t="shared" si="1"/>
        <v>0.78033925336454069</v>
      </c>
      <c r="I10" s="5" t="str">
        <f t="shared" si="2"/>
        <v>ALTO</v>
      </c>
      <c r="J10" s="4">
        <f t="shared" si="3"/>
        <v>0.98892393578888249</v>
      </c>
      <c r="K10" s="5" t="str">
        <f t="shared" si="4"/>
        <v>MUY ALTO</v>
      </c>
      <c r="L10" s="7">
        <f t="shared" si="5"/>
        <v>333.399946</v>
      </c>
      <c r="M10" s="7">
        <v>427.25</v>
      </c>
      <c r="N10" s="7">
        <f t="shared" si="6"/>
        <v>93.850054</v>
      </c>
      <c r="O10" s="7">
        <v>38.399946</v>
      </c>
      <c r="P10" s="7">
        <v>295</v>
      </c>
    </row>
    <row r="11" spans="1:17" ht="31.95" customHeight="1" x14ac:dyDescent="0.3">
      <c r="A11" s="9"/>
      <c r="B11" s="31" t="s">
        <v>22</v>
      </c>
      <c r="C11" s="31"/>
      <c r="D11" s="10">
        <f>AVERAGE(D4,D5,D6,D7,D8,D9,D10)</f>
        <v>0.83763571428571437</v>
      </c>
      <c r="E11" s="5" t="str">
        <f t="shared" si="7"/>
        <v>MUY ALTO</v>
      </c>
      <c r="F11" s="3"/>
      <c r="G11" s="3"/>
      <c r="H11" s="10">
        <f>AVERAGE(H4,H5,H6,H7,H8,H9,H10)</f>
        <v>0.86229490289790223</v>
      </c>
      <c r="I11" s="5" t="str">
        <f t="shared" si="2"/>
        <v>MUY ALTO</v>
      </c>
      <c r="J11" s="10">
        <f>AVERAGE(J4,J5,J6,J7,J8,J9,J10)</f>
        <v>0.832830018762307</v>
      </c>
      <c r="K11" s="5" t="str">
        <f t="shared" si="4"/>
        <v>MUY ALTO</v>
      </c>
      <c r="L11" s="11">
        <f>SUM(L4:L10)</f>
        <v>5329.768802999999</v>
      </c>
      <c r="M11" s="11">
        <f>SUM(M4:M10)</f>
        <v>6376.5</v>
      </c>
      <c r="N11" s="11">
        <f>SUM(N4:N10)</f>
        <v>1046.7311970000001</v>
      </c>
      <c r="O11" s="11">
        <f>SUM(O4:O10)</f>
        <v>374.76880299999999</v>
      </c>
      <c r="P11" s="11">
        <f>+'[1]2015 2019'!$V$22</f>
        <v>4955</v>
      </c>
    </row>
    <row r="12" spans="1:17" ht="30" customHeight="1" thickBot="1" x14ac:dyDescent="0.35">
      <c r="A12" s="34" t="s">
        <v>64</v>
      </c>
      <c r="B12" s="29" t="s">
        <v>23</v>
      </c>
      <c r="C12" s="29"/>
      <c r="D12" s="4">
        <v>1.3129333333333333</v>
      </c>
      <c r="E12" s="5" t="str">
        <f t="shared" ref="E12:E19" si="8">IF(D12&lt;=20%,"MUY BAJO",IF(AND(D12&gt;20%,D12&lt;=40%),"BAJO",IF(AND(D12&gt;40%,D12&lt;=60%),"MEDIO",IF(AND(D12&gt;60%,D12&lt;=80%),"ALTO","MUY ALTO"))))</f>
        <v>MUY ALTO</v>
      </c>
      <c r="F12" s="3"/>
      <c r="G12" s="3"/>
      <c r="H12" s="4">
        <f t="shared" ref="H12:H20" si="9">L12/M12</f>
        <v>2.4677135006580184</v>
      </c>
      <c r="I12" s="5" t="str">
        <f t="shared" si="2"/>
        <v>MUY ALTO</v>
      </c>
      <c r="J12" s="4">
        <f t="shared" ref="J12:J20" si="10">+D12*H12</f>
        <v>3.2399433121306007</v>
      </c>
      <c r="K12" s="5" t="str">
        <f t="shared" si="4"/>
        <v>MUY ALTO</v>
      </c>
      <c r="L12" s="7">
        <f t="shared" ref="L12:L20" si="11">+O12+P12</f>
        <v>6562.8840550000004</v>
      </c>
      <c r="M12" s="7">
        <v>2659.5</v>
      </c>
      <c r="N12" s="7">
        <f t="shared" ref="N12:N20" si="12">+M12-L12</f>
        <v>-3903.3840550000004</v>
      </c>
      <c r="O12" s="7">
        <v>91.884055000000004</v>
      </c>
      <c r="P12" s="7">
        <v>6471</v>
      </c>
    </row>
    <row r="13" spans="1:17" ht="27" customHeight="1" thickBot="1" x14ac:dyDescent="0.35">
      <c r="A13" s="34"/>
      <c r="B13" s="29" t="s">
        <v>24</v>
      </c>
      <c r="C13" s="29"/>
      <c r="D13" s="4">
        <v>1.6404500000000002</v>
      </c>
      <c r="E13" s="5" t="str">
        <f t="shared" si="8"/>
        <v>MUY ALTO</v>
      </c>
      <c r="F13" s="3"/>
      <c r="G13" s="3"/>
      <c r="H13" s="4">
        <f t="shared" si="9"/>
        <v>4.1921332518918915</v>
      </c>
      <c r="I13" s="5" t="str">
        <f t="shared" si="2"/>
        <v>MUY ALTO</v>
      </c>
      <c r="J13" s="4">
        <f t="shared" si="10"/>
        <v>6.8769849930660545</v>
      </c>
      <c r="K13" s="5" t="str">
        <f t="shared" si="4"/>
        <v>MUY ALTO</v>
      </c>
      <c r="L13" s="7">
        <f t="shared" si="11"/>
        <v>1938.861629</v>
      </c>
      <c r="M13" s="7">
        <v>462.5</v>
      </c>
      <c r="N13" s="7">
        <f t="shared" si="12"/>
        <v>-1476.361629</v>
      </c>
      <c r="O13" s="7">
        <v>120.86162899999999</v>
      </c>
      <c r="P13" s="7">
        <v>1818</v>
      </c>
    </row>
    <row r="14" spans="1:17" ht="27" customHeight="1" thickBot="1" x14ac:dyDescent="0.35">
      <c r="A14" s="34"/>
      <c r="B14" s="29" t="s">
        <v>25</v>
      </c>
      <c r="C14" s="29"/>
      <c r="D14" s="4">
        <v>0.81469999999999987</v>
      </c>
      <c r="E14" s="5" t="str">
        <f t="shared" si="8"/>
        <v>MUY ALTO</v>
      </c>
      <c r="F14" s="3"/>
      <c r="G14" s="3"/>
      <c r="H14" s="4">
        <f t="shared" si="9"/>
        <v>0.60918075201760824</v>
      </c>
      <c r="I14" s="5" t="str">
        <f t="shared" si="2"/>
        <v>ALTO</v>
      </c>
      <c r="J14" s="4">
        <f t="shared" si="10"/>
        <v>0.49629955866874537</v>
      </c>
      <c r="K14" s="5" t="str">
        <f t="shared" si="4"/>
        <v>MEDIO</v>
      </c>
      <c r="L14" s="7">
        <f t="shared" si="11"/>
        <v>830.31336499999998</v>
      </c>
      <c r="M14" s="7">
        <v>1363</v>
      </c>
      <c r="N14" s="7">
        <f t="shared" si="12"/>
        <v>532.68663500000002</v>
      </c>
      <c r="O14" s="7">
        <v>38.313364999999997</v>
      </c>
      <c r="P14" s="7">
        <v>792</v>
      </c>
    </row>
    <row r="15" spans="1:17" ht="27" customHeight="1" thickBot="1" x14ac:dyDescent="0.35">
      <c r="A15" s="34"/>
      <c r="B15" s="29" t="s">
        <v>26</v>
      </c>
      <c r="C15" s="29"/>
      <c r="D15" s="4">
        <v>1.2027000000000001</v>
      </c>
      <c r="E15" s="5" t="str">
        <f t="shared" si="8"/>
        <v>MUY ALTO</v>
      </c>
      <c r="F15" s="3"/>
      <c r="G15" s="3"/>
      <c r="H15" s="4">
        <f t="shared" si="9"/>
        <v>0.3839942512996567</v>
      </c>
      <c r="I15" s="5" t="str">
        <f t="shared" si="2"/>
        <v>BAJO</v>
      </c>
      <c r="J15" s="4">
        <f t="shared" si="10"/>
        <v>0.46182988603809716</v>
      </c>
      <c r="K15" s="5" t="str">
        <f t="shared" si="4"/>
        <v>MEDIO</v>
      </c>
      <c r="L15" s="7">
        <f t="shared" si="11"/>
        <v>1957.4106959999999</v>
      </c>
      <c r="M15" s="7">
        <v>5097.5</v>
      </c>
      <c r="N15" s="7">
        <f t="shared" si="12"/>
        <v>3140.0893040000001</v>
      </c>
      <c r="O15" s="7">
        <v>26.410696000000002</v>
      </c>
      <c r="P15" s="7">
        <v>1931</v>
      </c>
    </row>
    <row r="16" spans="1:17" ht="27" customHeight="1" thickBot="1" x14ac:dyDescent="0.35">
      <c r="A16" s="34"/>
      <c r="B16" s="29" t="s">
        <v>27</v>
      </c>
      <c r="C16" s="29"/>
      <c r="D16" s="4">
        <v>1.0459000000000001</v>
      </c>
      <c r="E16" s="5" t="str">
        <f t="shared" si="8"/>
        <v>MUY ALTO</v>
      </c>
      <c r="F16" s="3"/>
      <c r="G16" s="3"/>
      <c r="H16" s="4">
        <f t="shared" si="9"/>
        <v>1.3076009813156668</v>
      </c>
      <c r="I16" s="5" t="str">
        <f t="shared" si="2"/>
        <v>MUY ALTO</v>
      </c>
      <c r="J16" s="4">
        <f t="shared" si="10"/>
        <v>1.3676198663580561</v>
      </c>
      <c r="K16" s="5" t="str">
        <f t="shared" si="4"/>
        <v>MUY ALTO</v>
      </c>
      <c r="L16" s="7">
        <f t="shared" si="11"/>
        <v>6316.03964</v>
      </c>
      <c r="M16" s="7">
        <v>4830.25</v>
      </c>
      <c r="N16" s="7">
        <f t="shared" si="12"/>
        <v>-1485.78964</v>
      </c>
      <c r="O16" s="7">
        <v>145.03963999999999</v>
      </c>
      <c r="P16" s="7">
        <v>6171</v>
      </c>
    </row>
    <row r="17" spans="1:16" ht="27" customHeight="1" thickBot="1" x14ac:dyDescent="0.35">
      <c r="A17" s="34"/>
      <c r="B17" s="29" t="s">
        <v>28</v>
      </c>
      <c r="C17" s="29"/>
      <c r="D17" s="4">
        <v>0.57499999999999996</v>
      </c>
      <c r="E17" s="5" t="str">
        <f t="shared" si="8"/>
        <v>MEDIO</v>
      </c>
      <c r="F17" s="3"/>
      <c r="G17" s="3"/>
      <c r="H17" s="4">
        <f t="shared" si="9"/>
        <v>0.56321422857142855</v>
      </c>
      <c r="I17" s="5" t="str">
        <f t="shared" si="2"/>
        <v>MEDIO</v>
      </c>
      <c r="J17" s="4">
        <f t="shared" si="10"/>
        <v>0.32384818142857141</v>
      </c>
      <c r="K17" s="5" t="str">
        <f t="shared" si="4"/>
        <v>BAJO</v>
      </c>
      <c r="L17" s="7">
        <f t="shared" si="11"/>
        <v>128.131237</v>
      </c>
      <c r="M17" s="7">
        <v>227.5</v>
      </c>
      <c r="N17" s="7">
        <f t="shared" si="12"/>
        <v>99.368763000000001</v>
      </c>
      <c r="O17" s="7">
        <v>10.131237</v>
      </c>
      <c r="P17" s="7">
        <v>118</v>
      </c>
    </row>
    <row r="18" spans="1:16" ht="30" customHeight="1" thickBot="1" x14ac:dyDescent="0.35">
      <c r="A18" s="34"/>
      <c r="B18" s="29" t="s">
        <v>29</v>
      </c>
      <c r="C18" s="29"/>
      <c r="D18" s="4">
        <v>1.2414000000000001</v>
      </c>
      <c r="E18" s="5" t="str">
        <f t="shared" si="8"/>
        <v>MUY ALTO</v>
      </c>
      <c r="F18" s="3"/>
      <c r="G18" s="3"/>
      <c r="H18" s="4">
        <f t="shared" si="9"/>
        <v>0.62268803945745987</v>
      </c>
      <c r="I18" s="5" t="str">
        <f t="shared" si="2"/>
        <v>ALTO</v>
      </c>
      <c r="J18" s="4">
        <f t="shared" si="10"/>
        <v>0.77300493218249078</v>
      </c>
      <c r="K18" s="5" t="str">
        <f t="shared" si="4"/>
        <v>ALTO</v>
      </c>
      <c r="L18" s="7">
        <f t="shared" si="11"/>
        <v>505</v>
      </c>
      <c r="M18" s="7">
        <v>811</v>
      </c>
      <c r="N18" s="7">
        <f t="shared" si="12"/>
        <v>306</v>
      </c>
      <c r="O18" s="7">
        <v>0</v>
      </c>
      <c r="P18" s="7">
        <v>505</v>
      </c>
    </row>
    <row r="19" spans="1:16" ht="30" customHeight="1" thickBot="1" x14ac:dyDescent="0.35">
      <c r="A19" s="34"/>
      <c r="B19" s="29" t="s">
        <v>30</v>
      </c>
      <c r="C19" s="29"/>
      <c r="D19" s="4">
        <v>1.8325</v>
      </c>
      <c r="E19" s="5" t="str">
        <f t="shared" si="8"/>
        <v>MUY ALTO</v>
      </c>
      <c r="F19" s="3"/>
      <c r="G19" s="3"/>
      <c r="H19" s="4">
        <f t="shared" si="9"/>
        <v>0.36452164263803682</v>
      </c>
      <c r="I19" s="5" t="str">
        <f t="shared" si="2"/>
        <v>BAJO</v>
      </c>
      <c r="J19" s="4">
        <f t="shared" si="10"/>
        <v>0.6679859101342025</v>
      </c>
      <c r="K19" s="5" t="str">
        <f t="shared" si="4"/>
        <v>ALTO</v>
      </c>
      <c r="L19" s="7">
        <f t="shared" si="11"/>
        <v>475.33622200000002</v>
      </c>
      <c r="M19" s="7">
        <v>1304</v>
      </c>
      <c r="N19" s="7">
        <f t="shared" si="12"/>
        <v>828.66377799999998</v>
      </c>
      <c r="O19" s="7">
        <v>5.3362220000000002</v>
      </c>
      <c r="P19" s="7">
        <v>470</v>
      </c>
    </row>
    <row r="20" spans="1:16" ht="27" customHeight="1" thickBot="1" x14ac:dyDescent="0.35">
      <c r="A20" s="35"/>
      <c r="B20" s="30" t="s">
        <v>31</v>
      </c>
      <c r="C20" s="30"/>
      <c r="D20" s="4">
        <v>1.1991499999999999</v>
      </c>
      <c r="E20" s="5" t="str">
        <f t="shared" si="7"/>
        <v>MUY ALTO</v>
      </c>
      <c r="F20" s="3"/>
      <c r="G20" s="3"/>
      <c r="H20" s="4">
        <f t="shared" si="9"/>
        <v>1.024303675268817</v>
      </c>
      <c r="I20" s="5" t="str">
        <f t="shared" si="2"/>
        <v>MUY ALTO</v>
      </c>
      <c r="J20" s="4">
        <f t="shared" si="10"/>
        <v>1.2282937521986019</v>
      </c>
      <c r="K20" s="5" t="str">
        <f t="shared" si="4"/>
        <v>MUY ALTO</v>
      </c>
      <c r="L20" s="7">
        <f t="shared" si="11"/>
        <v>952.60241799999994</v>
      </c>
      <c r="M20" s="7">
        <v>930</v>
      </c>
      <c r="N20" s="7">
        <f t="shared" si="12"/>
        <v>-22.602417999999943</v>
      </c>
      <c r="O20" s="7">
        <v>86.602418</v>
      </c>
      <c r="P20" s="7">
        <v>866</v>
      </c>
    </row>
    <row r="21" spans="1:16" ht="31.95" customHeight="1" x14ac:dyDescent="0.3">
      <c r="A21" s="9"/>
      <c r="B21" s="31" t="s">
        <v>32</v>
      </c>
      <c r="C21" s="31"/>
      <c r="D21" s="10">
        <f>AVERAGE(D20,D19,D18,D17,D16,D15,D14,D13,D12)</f>
        <v>1.2071925925925926</v>
      </c>
      <c r="E21" s="5" t="str">
        <f t="shared" si="7"/>
        <v>MUY ALTO</v>
      </c>
      <c r="F21" s="3"/>
      <c r="G21" s="3"/>
      <c r="H21" s="10">
        <f>AVERAGE(H12,H13,H14,H15,H16,H17,H18,H19,H20)</f>
        <v>1.2817055914576203</v>
      </c>
      <c r="I21" s="5" t="str">
        <f t="shared" si="2"/>
        <v>MUY ALTO</v>
      </c>
      <c r="J21" s="10">
        <f>AVERAGE(J12,J13,J14,J15,J16,J17,J18,J19,J20)</f>
        <v>1.7150900435783802</v>
      </c>
      <c r="K21" s="5" t="str">
        <f t="shared" si="4"/>
        <v>MUY ALTO</v>
      </c>
      <c r="L21" s="11">
        <f>SUM(L12:L20)</f>
        <v>19666.579262000003</v>
      </c>
      <c r="M21" s="11">
        <f>SUM(M12:M20)</f>
        <v>17685.25</v>
      </c>
      <c r="N21" s="11">
        <f>SUM(N12:N20)</f>
        <v>-1981.3292620000002</v>
      </c>
      <c r="O21" s="11">
        <f>SUM(O12:O20)</f>
        <v>524.57926199999997</v>
      </c>
      <c r="P21" s="11">
        <f>SUM(P12:P20)</f>
        <v>19142</v>
      </c>
    </row>
    <row r="22" spans="1:16" ht="28.05" customHeight="1" thickBot="1" x14ac:dyDescent="0.35">
      <c r="A22" s="32" t="s">
        <v>65</v>
      </c>
      <c r="B22" s="29" t="s">
        <v>33</v>
      </c>
      <c r="C22" s="29"/>
      <c r="D22" s="4">
        <v>0.89547500000000002</v>
      </c>
      <c r="E22" s="5" t="str">
        <f t="shared" ref="E22:E28" si="13">IF(D22&lt;=20%,"MUY BAJO",IF(AND(D22&gt;20%,D22&lt;=40%),"BAJO",IF(AND(D22&gt;40%,D22&lt;=60%),"MEDIO",IF(AND(D22&gt;60%,D22&lt;=80%),"ALTO","MUY ALTO"))))</f>
        <v>MUY ALTO</v>
      </c>
      <c r="F22" s="3"/>
      <c r="G22" s="3"/>
      <c r="H22" s="4">
        <f t="shared" ref="H22:H29" si="14">L22/M22</f>
        <v>0.57144753767746637</v>
      </c>
      <c r="I22" s="5" t="str">
        <f t="shared" si="2"/>
        <v>MEDIO</v>
      </c>
      <c r="J22" s="4">
        <f t="shared" ref="J22:J29" si="15">+D22*H22</f>
        <v>0.51171698380172925</v>
      </c>
      <c r="K22" s="5" t="str">
        <f t="shared" si="4"/>
        <v>MEDIO</v>
      </c>
      <c r="L22" s="7">
        <f t="shared" ref="L22:L29" si="16">+O22+P22</f>
        <v>784.88319300000001</v>
      </c>
      <c r="M22" s="7">
        <v>1373.5</v>
      </c>
      <c r="N22" s="7">
        <f t="shared" ref="N22:N29" si="17">+M22-L22</f>
        <v>588.61680699999999</v>
      </c>
      <c r="O22" s="7">
        <v>31.883192999999999</v>
      </c>
      <c r="P22" s="7">
        <v>753</v>
      </c>
    </row>
    <row r="23" spans="1:16" ht="28.05" customHeight="1" thickBot="1" x14ac:dyDescent="0.35">
      <c r="A23" s="32"/>
      <c r="B23" s="29" t="s">
        <v>34</v>
      </c>
      <c r="C23" s="29"/>
      <c r="D23" s="4">
        <v>0.93849999999999989</v>
      </c>
      <c r="E23" s="5" t="str">
        <f t="shared" si="13"/>
        <v>MUY ALTO</v>
      </c>
      <c r="F23" s="3"/>
      <c r="G23" s="3"/>
      <c r="H23" s="4">
        <f t="shared" si="14"/>
        <v>0.67510651282051282</v>
      </c>
      <c r="I23" s="5" t="str">
        <f t="shared" si="2"/>
        <v>ALTO</v>
      </c>
      <c r="J23" s="4">
        <f t="shared" si="15"/>
        <v>0.63358746228205121</v>
      </c>
      <c r="K23" s="5" t="str">
        <f t="shared" si="4"/>
        <v>ALTO</v>
      </c>
      <c r="L23" s="7">
        <f t="shared" si="16"/>
        <v>197.46865500000001</v>
      </c>
      <c r="M23" s="7">
        <v>292.5</v>
      </c>
      <c r="N23" s="7">
        <f t="shared" si="17"/>
        <v>95.031344999999988</v>
      </c>
      <c r="O23" s="7">
        <v>47.468654999999998</v>
      </c>
      <c r="P23" s="7">
        <v>150</v>
      </c>
    </row>
    <row r="24" spans="1:16" ht="28.05" customHeight="1" thickBot="1" x14ac:dyDescent="0.35">
      <c r="A24" s="32"/>
      <c r="B24" s="29" t="s">
        <v>35</v>
      </c>
      <c r="C24" s="29"/>
      <c r="D24" s="4">
        <v>0.70134285714285716</v>
      </c>
      <c r="E24" s="5" t="str">
        <f t="shared" si="13"/>
        <v>ALTO</v>
      </c>
      <c r="F24" s="3"/>
      <c r="G24" s="3"/>
      <c r="H24" s="4">
        <f t="shared" si="14"/>
        <v>0.78645497628490491</v>
      </c>
      <c r="I24" s="5" t="str">
        <f t="shared" ref="I24:I38" si="18">IF(H24&lt;=20%,"MUY BAJO",IF(AND(H24&gt;20%,H24&lt;=40%),"BAJO",IF(AND(H24&gt;40%,H24&lt;=60%),"MEDIO",IF(AND(H24&gt;60%,H24&lt;=80%),"ALTO","MUY ALTO"))))</f>
        <v>ALTO</v>
      </c>
      <c r="J24" s="4">
        <f t="shared" si="15"/>
        <v>0.55157458008187321</v>
      </c>
      <c r="K24" s="5" t="str">
        <f t="shared" ref="K24:K38" si="19">IF(J24&lt;=20%,"MUY BAJO",IF(AND(J24&gt;20%,J24&lt;=40%),"BAJO",IF(AND(J24&gt;40%,J24&lt;=60%),"MEDIO",IF(AND(J24&gt;60%,J24&lt;=80%),"ALTO","MUY ALTO"))))</f>
        <v>MEDIO</v>
      </c>
      <c r="L24" s="7">
        <f t="shared" si="16"/>
        <v>4858.3256160000001</v>
      </c>
      <c r="M24" s="7">
        <v>6177.5</v>
      </c>
      <c r="N24" s="7">
        <f t="shared" si="17"/>
        <v>1319.1743839999999</v>
      </c>
      <c r="O24" s="7">
        <v>287.32561600000002</v>
      </c>
      <c r="P24" s="7">
        <v>4571</v>
      </c>
    </row>
    <row r="25" spans="1:16" ht="28.05" customHeight="1" thickBot="1" x14ac:dyDescent="0.35">
      <c r="A25" s="32"/>
      <c r="B25" s="29" t="s">
        <v>36</v>
      </c>
      <c r="C25" s="29"/>
      <c r="D25" s="4">
        <v>1.2</v>
      </c>
      <c r="E25" s="5" t="str">
        <f t="shared" si="13"/>
        <v>MUY ALTO</v>
      </c>
      <c r="F25" s="3"/>
      <c r="G25" s="3"/>
      <c r="H25" s="4">
        <f t="shared" si="14"/>
        <v>0.78468023513513507</v>
      </c>
      <c r="I25" s="5" t="str">
        <f t="shared" si="18"/>
        <v>ALTO</v>
      </c>
      <c r="J25" s="4">
        <f t="shared" si="15"/>
        <v>0.94161628216216209</v>
      </c>
      <c r="K25" s="5" t="str">
        <f t="shared" si="19"/>
        <v>MUY ALTO</v>
      </c>
      <c r="L25" s="7">
        <f t="shared" si="16"/>
        <v>290.33168699999999</v>
      </c>
      <c r="M25" s="7">
        <v>370</v>
      </c>
      <c r="N25" s="7">
        <f t="shared" si="17"/>
        <v>79.668313000000012</v>
      </c>
      <c r="O25" s="7">
        <v>49.331687000000002</v>
      </c>
      <c r="P25" s="7">
        <v>241</v>
      </c>
    </row>
    <row r="26" spans="1:16" ht="28.05" customHeight="1" thickBot="1" x14ac:dyDescent="0.35">
      <c r="A26" s="32"/>
      <c r="B26" s="29" t="s">
        <v>37</v>
      </c>
      <c r="C26" s="29"/>
      <c r="D26" s="4">
        <v>0.2253</v>
      </c>
      <c r="E26" s="5" t="str">
        <f t="shared" si="13"/>
        <v>BAJO</v>
      </c>
      <c r="F26" s="3"/>
      <c r="G26" s="3"/>
      <c r="H26" s="4">
        <f t="shared" si="14"/>
        <v>17.58048780487805</v>
      </c>
      <c r="I26" s="5" t="str">
        <f t="shared" si="18"/>
        <v>MUY ALTO</v>
      </c>
      <c r="J26" s="4">
        <f t="shared" si="15"/>
        <v>3.9608839024390248</v>
      </c>
      <c r="K26" s="5" t="str">
        <f t="shared" si="19"/>
        <v>MUY ALTO</v>
      </c>
      <c r="L26" s="7">
        <f t="shared" si="16"/>
        <v>1802</v>
      </c>
      <c r="M26" s="7">
        <v>102.5</v>
      </c>
      <c r="N26" s="7">
        <f t="shared" si="17"/>
        <v>-1699.5</v>
      </c>
      <c r="O26" s="7">
        <v>0</v>
      </c>
      <c r="P26" s="7">
        <v>1802</v>
      </c>
    </row>
    <row r="27" spans="1:16" ht="28.05" customHeight="1" thickBot="1" x14ac:dyDescent="0.35">
      <c r="A27" s="32"/>
      <c r="B27" s="29" t="s">
        <v>38</v>
      </c>
      <c r="C27" s="29"/>
      <c r="D27" s="4">
        <v>0.68920000000000003</v>
      </c>
      <c r="E27" s="5" t="str">
        <f t="shared" si="13"/>
        <v>ALTO</v>
      </c>
      <c r="F27" s="3"/>
      <c r="G27" s="3"/>
      <c r="H27" s="4">
        <f t="shared" si="14"/>
        <v>0.3501717093877551</v>
      </c>
      <c r="I27" s="5" t="str">
        <f t="shared" si="18"/>
        <v>BAJO</v>
      </c>
      <c r="J27" s="4">
        <f t="shared" si="15"/>
        <v>0.24133834211004082</v>
      </c>
      <c r="K27" s="5" t="str">
        <f t="shared" si="19"/>
        <v>BAJO</v>
      </c>
      <c r="L27" s="7">
        <f t="shared" si="16"/>
        <v>214.48017200000001</v>
      </c>
      <c r="M27" s="7">
        <v>612.5</v>
      </c>
      <c r="N27" s="7">
        <f t="shared" si="17"/>
        <v>398.01982799999996</v>
      </c>
      <c r="O27" s="7">
        <v>20.480172</v>
      </c>
      <c r="P27" s="7">
        <v>194</v>
      </c>
    </row>
    <row r="28" spans="1:16" ht="28.05" customHeight="1" thickBot="1" x14ac:dyDescent="0.35">
      <c r="A28" s="32"/>
      <c r="B28" s="29" t="s">
        <v>39</v>
      </c>
      <c r="C28" s="29"/>
      <c r="D28" s="4">
        <v>3.7749999999999999E-2</v>
      </c>
      <c r="E28" s="5" t="str">
        <f t="shared" si="13"/>
        <v>MUY BAJO</v>
      </c>
      <c r="F28" s="3"/>
      <c r="G28" s="3"/>
      <c r="H28" s="4">
        <f t="shared" si="14"/>
        <v>0.40350877192982454</v>
      </c>
      <c r="I28" s="5" t="str">
        <f t="shared" si="18"/>
        <v>MEDIO</v>
      </c>
      <c r="J28" s="4">
        <f t="shared" si="15"/>
        <v>1.5232456140350875E-2</v>
      </c>
      <c r="K28" s="5" t="str">
        <f t="shared" si="19"/>
        <v>MUY BAJO</v>
      </c>
      <c r="L28" s="7">
        <f t="shared" si="16"/>
        <v>23</v>
      </c>
      <c r="M28" s="7">
        <v>57</v>
      </c>
      <c r="N28" s="7">
        <f t="shared" si="17"/>
        <v>34</v>
      </c>
      <c r="O28" s="7">
        <v>0</v>
      </c>
      <c r="P28" s="7">
        <v>23</v>
      </c>
    </row>
    <row r="29" spans="1:16" ht="28.05" customHeight="1" thickBot="1" x14ac:dyDescent="0.35">
      <c r="A29" s="33"/>
      <c r="B29" s="30" t="s">
        <v>40</v>
      </c>
      <c r="C29" s="30"/>
      <c r="D29" s="4">
        <v>0.97915000000000008</v>
      </c>
      <c r="E29" s="5" t="str">
        <f t="shared" ref="E29:E37" si="20">IF(D29&lt;=20%,"MUY BAJO",IF(AND(D29&gt;20%,D29&lt;=40%),"BAJO",IF(AND(D29&gt;40%,D29&lt;=60%),"MEDIO",IF(AND(D29&gt;60%,D29&lt;=80%),"ALTO","MUY ALTO"))))</f>
        <v>MUY ALTO</v>
      </c>
      <c r="F29" s="3"/>
      <c r="G29" s="3"/>
      <c r="H29" s="4">
        <f t="shared" si="14"/>
        <v>0.92873558335939943</v>
      </c>
      <c r="I29" s="5" t="str">
        <f t="shared" si="18"/>
        <v>MUY ALTO</v>
      </c>
      <c r="J29" s="4">
        <f t="shared" si="15"/>
        <v>0.90937144644635604</v>
      </c>
      <c r="K29" s="5" t="str">
        <f t="shared" si="19"/>
        <v>MUY ALTO</v>
      </c>
      <c r="L29" s="7">
        <f t="shared" si="16"/>
        <v>1484.58383</v>
      </c>
      <c r="M29" s="7">
        <v>1598.5</v>
      </c>
      <c r="N29" s="7">
        <f t="shared" si="17"/>
        <v>113.91616999999997</v>
      </c>
      <c r="O29" s="7">
        <v>166.58383000000001</v>
      </c>
      <c r="P29" s="7">
        <v>1318</v>
      </c>
    </row>
    <row r="30" spans="1:16" ht="31.95" customHeight="1" x14ac:dyDescent="0.3">
      <c r="A30" s="12"/>
      <c r="B30" s="31" t="s">
        <v>41</v>
      </c>
      <c r="C30" s="31"/>
      <c r="D30" s="10">
        <f>AVERAGE(D29,D28,D27,D26,D25,D24,D23,D22)</f>
        <v>0.70833973214285717</v>
      </c>
      <c r="E30" s="5" t="str">
        <f t="shared" si="20"/>
        <v>ALTO</v>
      </c>
      <c r="F30" s="3"/>
      <c r="G30" s="3"/>
      <c r="H30" s="10">
        <f>AVERAGE(H22,H23,H24,H25,H26,H27,H28,H29)</f>
        <v>2.760074141434131</v>
      </c>
      <c r="I30" s="5" t="str">
        <f t="shared" si="18"/>
        <v>MUY ALTO</v>
      </c>
      <c r="J30" s="10">
        <f>AVERAGE(J22,J23,J24,J25,J26,J27,J28,J29)</f>
        <v>0.97066518193294837</v>
      </c>
      <c r="K30" s="5" t="str">
        <f t="shared" si="19"/>
        <v>MUY ALTO</v>
      </c>
      <c r="L30" s="11">
        <f>SUM(L22:L29)</f>
        <v>9655.0731529999994</v>
      </c>
      <c r="M30" s="11">
        <f>SUM(M22:M29)</f>
        <v>10584</v>
      </c>
      <c r="N30" s="11">
        <f>SUM(N22:N29)</f>
        <v>928.92684699999973</v>
      </c>
      <c r="O30" s="11">
        <f>SUM(O22:O29)</f>
        <v>603.07315299999993</v>
      </c>
      <c r="P30" s="11">
        <f>SUM(P22:P29)</f>
        <v>9052</v>
      </c>
    </row>
    <row r="31" spans="1:16" ht="28.05" customHeight="1" thickBot="1" x14ac:dyDescent="0.35">
      <c r="A31" s="36" t="s">
        <v>42</v>
      </c>
      <c r="B31" s="29" t="s">
        <v>43</v>
      </c>
      <c r="C31" s="29"/>
      <c r="D31" s="4">
        <v>1.1026</v>
      </c>
      <c r="E31" s="5" t="str">
        <f>IF(D31&lt;=20%,"MUY BAJO",IF(AND(D31&gt;20%,D31&lt;=40%),"BAJO",IF(AND(D31&gt;40%,D31&lt;=60%),"MEDIO",IF(AND(D31&gt;60%,D31&lt;=80%),"ALTO","MUY ALTO"))))</f>
        <v>MUY ALTO</v>
      </c>
      <c r="F31" s="3"/>
      <c r="G31" s="3"/>
      <c r="H31" s="4">
        <f t="shared" ref="H31:H36" si="21">L31/M31</f>
        <v>1.2145833887640449</v>
      </c>
      <c r="I31" s="5" t="str">
        <f t="shared" si="18"/>
        <v>MUY ALTO</v>
      </c>
      <c r="J31" s="4">
        <f t="shared" ref="J31:J36" si="22">+D31*H31</f>
        <v>1.339199644451236</v>
      </c>
      <c r="K31" s="5" t="str">
        <f t="shared" si="19"/>
        <v>MUY ALTO</v>
      </c>
      <c r="L31" s="7">
        <f t="shared" ref="L31:L36" si="23">+O31+P31</f>
        <v>1621.468824</v>
      </c>
      <c r="M31" s="7">
        <v>1335</v>
      </c>
      <c r="N31" s="7">
        <f t="shared" ref="N31:N36" si="24">+M31-L31</f>
        <v>-286.46882400000004</v>
      </c>
      <c r="O31" s="7">
        <v>129.46882399999998</v>
      </c>
      <c r="P31" s="7">
        <v>1492</v>
      </c>
    </row>
    <row r="32" spans="1:16" ht="28.05" customHeight="1" thickBot="1" x14ac:dyDescent="0.35">
      <c r="A32" s="36"/>
      <c r="B32" s="29" t="s">
        <v>44</v>
      </c>
      <c r="C32" s="29"/>
      <c r="D32" s="4">
        <v>0.82860000000000011</v>
      </c>
      <c r="E32" s="5" t="str">
        <f>IF(D32&lt;=20%,"MUY BAJO",IF(AND(D32&gt;20%,D32&lt;=40%),"BAJO",IF(AND(D32&gt;40%,D32&lt;=60%),"MEDIO",IF(AND(D32&gt;60%,D32&lt;=80%),"ALTO","MUY ALTO"))))</f>
        <v>MUY ALTO</v>
      </c>
      <c r="F32" s="3"/>
      <c r="G32" s="3"/>
      <c r="H32" s="4">
        <f t="shared" si="21"/>
        <v>1.302829217757367</v>
      </c>
      <c r="I32" s="5" t="str">
        <f t="shared" si="18"/>
        <v>MUY ALTO</v>
      </c>
      <c r="J32" s="4">
        <f t="shared" si="22"/>
        <v>1.0795242898337545</v>
      </c>
      <c r="K32" s="5" t="str">
        <f t="shared" si="19"/>
        <v>MUY ALTO</v>
      </c>
      <c r="L32" s="7">
        <f t="shared" si="23"/>
        <v>1702.146373</v>
      </c>
      <c r="M32" s="7">
        <v>1306.5</v>
      </c>
      <c r="N32" s="7">
        <f t="shared" si="24"/>
        <v>-395.64637300000004</v>
      </c>
      <c r="O32" s="7">
        <v>106.146373</v>
      </c>
      <c r="P32" s="7">
        <v>1596</v>
      </c>
    </row>
    <row r="33" spans="1:16" ht="28.05" customHeight="1" thickBot="1" x14ac:dyDescent="0.35">
      <c r="A33" s="36"/>
      <c r="B33" s="29" t="s">
        <v>45</v>
      </c>
      <c r="C33" s="29"/>
      <c r="D33" s="4">
        <v>0.65332500000000004</v>
      </c>
      <c r="E33" s="5" t="str">
        <f>IF(D33&lt;=20%,"MUY BAJO",IF(AND(D33&gt;20%,D33&lt;=40%),"BAJO",IF(AND(D33&gt;40%,D33&lt;=60%),"MEDIO",IF(AND(D33&gt;60%,D33&lt;=80%),"ALTO","MUY ALTO"))))</f>
        <v>ALTO</v>
      </c>
      <c r="F33" s="3"/>
      <c r="G33" s="3"/>
      <c r="H33" s="4">
        <f t="shared" si="21"/>
        <v>1.0693553656859001</v>
      </c>
      <c r="I33" s="5" t="str">
        <f t="shared" si="18"/>
        <v>MUY ALTO</v>
      </c>
      <c r="J33" s="4">
        <f t="shared" si="22"/>
        <v>0.69863659428674074</v>
      </c>
      <c r="K33" s="5" t="str">
        <f t="shared" si="19"/>
        <v>ALTO</v>
      </c>
      <c r="L33" s="7">
        <f t="shared" si="23"/>
        <v>1399.2514960000001</v>
      </c>
      <c r="M33" s="7">
        <v>1308.5</v>
      </c>
      <c r="N33" s="7">
        <f t="shared" si="24"/>
        <v>-90.751496000000088</v>
      </c>
      <c r="O33" s="7">
        <v>119.251496</v>
      </c>
      <c r="P33" s="7">
        <v>1280</v>
      </c>
    </row>
    <row r="34" spans="1:16" ht="28.05" customHeight="1" thickBot="1" x14ac:dyDescent="0.35">
      <c r="A34" s="36"/>
      <c r="B34" s="29" t="s">
        <v>46</v>
      </c>
      <c r="C34" s="29"/>
      <c r="D34" s="4">
        <v>1.1566000000000001</v>
      </c>
      <c r="E34" s="5" t="str">
        <f>IF(D34&lt;=20%,"MUY BAJO",IF(AND(D34&gt;20%,D34&lt;=40%),"BAJO",IF(AND(D34&gt;40%,D34&lt;=60%),"MEDIO",IF(AND(D34&gt;60%,D34&lt;=80%),"ALTO","MUY ALTO"))))</f>
        <v>MUY ALTO</v>
      </c>
      <c r="F34" s="3"/>
      <c r="G34" s="3"/>
      <c r="H34" s="4">
        <f t="shared" si="21"/>
        <v>1.0131481100196464</v>
      </c>
      <c r="I34" s="5" t="str">
        <f t="shared" si="18"/>
        <v>MUY ALTO</v>
      </c>
      <c r="J34" s="4">
        <f t="shared" si="22"/>
        <v>1.1718071040487232</v>
      </c>
      <c r="K34" s="5" t="str">
        <f t="shared" si="19"/>
        <v>MUY ALTO</v>
      </c>
      <c r="L34" s="7">
        <f t="shared" si="23"/>
        <v>257.84619400000003</v>
      </c>
      <c r="M34" s="7">
        <v>254.5</v>
      </c>
      <c r="N34" s="7">
        <f t="shared" si="24"/>
        <v>-3.3461940000000254</v>
      </c>
      <c r="O34" s="7">
        <v>17.846194000000001</v>
      </c>
      <c r="P34" s="7">
        <v>240</v>
      </c>
    </row>
    <row r="35" spans="1:16" ht="28.05" customHeight="1" thickBot="1" x14ac:dyDescent="0.35">
      <c r="A35" s="36"/>
      <c r="B35" s="29" t="s">
        <v>47</v>
      </c>
      <c r="C35" s="29"/>
      <c r="D35" s="4">
        <v>0.82648750000000004</v>
      </c>
      <c r="E35" s="5" t="str">
        <f>IF(D35&lt;=20%,"MUY BAJO",IF(AND(D35&gt;20%,D35&lt;=40%),"BAJO",IF(AND(D35&gt;40%,D35&lt;=60%),"MEDIO",IF(AND(D35&gt;60%,D35&lt;=80%),"ALTO","MUY ALTO"))))</f>
        <v>MUY ALTO</v>
      </c>
      <c r="F35" s="3"/>
      <c r="G35" s="3"/>
      <c r="H35" s="4">
        <f t="shared" si="21"/>
        <v>1.5449202296980902</v>
      </c>
      <c r="I35" s="5" t="str">
        <f t="shared" si="18"/>
        <v>MUY ALTO</v>
      </c>
      <c r="J35" s="4">
        <f t="shared" si="22"/>
        <v>1.2768572583426003</v>
      </c>
      <c r="K35" s="5" t="str">
        <f t="shared" si="19"/>
        <v>MUY ALTO</v>
      </c>
      <c r="L35" s="7">
        <f t="shared" si="23"/>
        <v>6268.5138320000005</v>
      </c>
      <c r="M35" s="7">
        <v>4057.5</v>
      </c>
      <c r="N35" s="7">
        <f t="shared" si="24"/>
        <v>-2211.0138320000005</v>
      </c>
      <c r="O35" s="7">
        <v>1303.5138320000001</v>
      </c>
      <c r="P35" s="7">
        <v>4965</v>
      </c>
    </row>
    <row r="36" spans="1:16" ht="28.05" customHeight="1" thickBot="1" x14ac:dyDescent="0.35">
      <c r="A36" s="37"/>
      <c r="B36" s="30" t="s">
        <v>48</v>
      </c>
      <c r="C36" s="30"/>
      <c r="D36" s="4">
        <v>1.0730999999999999</v>
      </c>
      <c r="E36" s="5" t="str">
        <f t="shared" si="20"/>
        <v>MUY ALTO</v>
      </c>
      <c r="F36" s="3"/>
      <c r="G36" s="3"/>
      <c r="H36" s="4">
        <f t="shared" si="21"/>
        <v>1.2321839080459771</v>
      </c>
      <c r="I36" s="5" t="str">
        <f t="shared" si="18"/>
        <v>MUY ALTO</v>
      </c>
      <c r="J36" s="4">
        <f t="shared" si="22"/>
        <v>1.322256551724138</v>
      </c>
      <c r="K36" s="5" t="str">
        <f t="shared" si="19"/>
        <v>MUY ALTO</v>
      </c>
      <c r="L36" s="7">
        <f t="shared" si="23"/>
        <v>268</v>
      </c>
      <c r="M36" s="7">
        <v>217.5</v>
      </c>
      <c r="N36" s="7">
        <f t="shared" si="24"/>
        <v>-50.5</v>
      </c>
      <c r="O36" s="7">
        <v>0</v>
      </c>
      <c r="P36" s="7">
        <v>268</v>
      </c>
    </row>
    <row r="37" spans="1:16" ht="31.95" customHeight="1" x14ac:dyDescent="0.3">
      <c r="A37" s="9"/>
      <c r="B37" s="31" t="s">
        <v>49</v>
      </c>
      <c r="C37" s="31"/>
      <c r="D37" s="10">
        <f>AVERAGE(D36,D35,D34,D33,D32,D31)</f>
        <v>0.94011875</v>
      </c>
      <c r="E37" s="5" t="str">
        <f t="shared" si="20"/>
        <v>MUY ALTO</v>
      </c>
      <c r="F37" s="3"/>
      <c r="G37" s="3"/>
      <c r="H37" s="10">
        <f>AVERAGE(H31,H32,H33,H34,H35,H36)</f>
        <v>1.229503369995171</v>
      </c>
      <c r="I37" s="5" t="str">
        <f t="shared" si="18"/>
        <v>MUY ALTO</v>
      </c>
      <c r="J37" s="10">
        <f>AVERAGE(J31,J32,J33,J34,J35,J36)</f>
        <v>1.1480469071145321</v>
      </c>
      <c r="K37" s="5" t="str">
        <f t="shared" si="19"/>
        <v>MUY ALTO</v>
      </c>
      <c r="L37" s="11">
        <f>SUM(L31:L36)</f>
        <v>11517.226719</v>
      </c>
      <c r="M37" s="11">
        <f>SUM(M31:M36)</f>
        <v>8479.5</v>
      </c>
      <c r="N37" s="11">
        <f>SUM(N31:N36)</f>
        <v>-3037.7267190000007</v>
      </c>
      <c r="O37" s="11">
        <f>SUM(O31:O36)</f>
        <v>1676.226719</v>
      </c>
      <c r="P37" s="11">
        <f>SUM(P31:P36)</f>
        <v>9841</v>
      </c>
    </row>
    <row r="38" spans="1:16" ht="30" customHeight="1" thickBot="1" x14ac:dyDescent="0.35">
      <c r="A38" s="38" t="s">
        <v>50</v>
      </c>
      <c r="B38" s="29" t="s">
        <v>51</v>
      </c>
      <c r="C38" s="29"/>
      <c r="D38" s="4">
        <v>1.3625999999999998</v>
      </c>
      <c r="E38" s="5" t="str">
        <f t="shared" ref="E38:E43" si="25">IF(D38&lt;=20%,"MUY BAJO",IF(AND(D38&gt;20%,D38&lt;=40%),"BAJO",IF(AND(D38&gt;40%,D38&lt;=60%),"MEDIO",IF(AND(D38&gt;60%,D38&lt;=80%),"ALTO","MUY ALTO"))))</f>
        <v>MUY ALTO</v>
      </c>
      <c r="F38" s="3"/>
      <c r="G38" s="3"/>
      <c r="H38" s="4">
        <f t="shared" ref="H38:H44" si="26">L38/M38</f>
        <v>0.32592592592592595</v>
      </c>
      <c r="I38" s="5" t="str">
        <f t="shared" si="18"/>
        <v>BAJO</v>
      </c>
      <c r="J38" s="4">
        <f t="shared" ref="J38:J44" si="27">+D38*H38</f>
        <v>0.44410666666666665</v>
      </c>
      <c r="K38" s="5" t="str">
        <f t="shared" si="19"/>
        <v>MEDIO</v>
      </c>
      <c r="L38" s="7">
        <f t="shared" ref="L38:L44" si="28">+O38+P38</f>
        <v>22</v>
      </c>
      <c r="M38" s="7">
        <v>67.5</v>
      </c>
      <c r="N38" s="7">
        <f t="shared" ref="N38:N44" si="29">+M38-L38</f>
        <v>45.5</v>
      </c>
      <c r="O38" s="7">
        <v>0</v>
      </c>
      <c r="P38" s="7">
        <v>22</v>
      </c>
    </row>
    <row r="39" spans="1:16" ht="30" customHeight="1" thickBot="1" x14ac:dyDescent="0.35">
      <c r="A39" s="38"/>
      <c r="B39" s="29" t="s">
        <v>52</v>
      </c>
      <c r="C39" s="29"/>
      <c r="D39" s="4">
        <v>0.53158181818181827</v>
      </c>
      <c r="E39" s="5" t="str">
        <f t="shared" si="25"/>
        <v>MEDIO</v>
      </c>
      <c r="F39" s="3"/>
      <c r="G39" s="3"/>
      <c r="H39" s="4">
        <f t="shared" si="26"/>
        <v>0.78073557530338777</v>
      </c>
      <c r="I39" s="5" t="str">
        <f t="shared" ref="I39:I46" si="30">IF(H39&lt;=20%,"MUY BAJO",IF(AND(H39&gt;20%,H39&lt;=40%),"BAJO",IF(AND(H39&gt;40%,H39&lt;=60%),"MEDIO",IF(AND(H39&gt;60%,H39&lt;=80%),"ALTO","MUY ALTO"))))</f>
        <v>ALTO</v>
      </c>
      <c r="J39" s="4">
        <f t="shared" si="27"/>
        <v>0.41502483663900275</v>
      </c>
      <c r="K39" s="5" t="str">
        <f t="shared" ref="K39:K45" si="31">IF(J39&lt;=20%,"MUY BAJO",IF(AND(J39&gt;20%,J39&lt;=40%),"BAJO",IF(AND(J39&gt;40%,J39&lt;=60%),"MEDIO",IF(AND(J39&gt;60%,J39&lt;=80%),"ALTO","MUY ALTO"))))</f>
        <v>MEDIO</v>
      </c>
      <c r="L39" s="7">
        <f t="shared" si="28"/>
        <v>25315.741397000002</v>
      </c>
      <c r="M39" s="7">
        <v>32425.5</v>
      </c>
      <c r="N39" s="7">
        <f t="shared" si="29"/>
        <v>7109.7586029999984</v>
      </c>
      <c r="O39" s="7">
        <v>908.74139700000001</v>
      </c>
      <c r="P39" s="7">
        <v>24407</v>
      </c>
    </row>
    <row r="40" spans="1:16" ht="30" customHeight="1" thickBot="1" x14ac:dyDescent="0.35">
      <c r="A40" s="38"/>
      <c r="B40" s="29" t="s">
        <v>53</v>
      </c>
      <c r="C40" s="29"/>
      <c r="D40" s="4">
        <v>1.3737999999999999</v>
      </c>
      <c r="E40" s="5" t="str">
        <f t="shared" si="25"/>
        <v>MUY ALTO</v>
      </c>
      <c r="F40" s="3"/>
      <c r="G40" s="3"/>
      <c r="H40" s="4">
        <f t="shared" si="26"/>
        <v>0.60473732390852397</v>
      </c>
      <c r="I40" s="5" t="str">
        <f t="shared" si="30"/>
        <v>ALTO</v>
      </c>
      <c r="J40" s="4">
        <f t="shared" si="27"/>
        <v>0.83078813558553022</v>
      </c>
      <c r="K40" s="5" t="str">
        <f t="shared" si="31"/>
        <v>MUY ALTO</v>
      </c>
      <c r="L40" s="7">
        <f t="shared" si="28"/>
        <v>727.19663200000002</v>
      </c>
      <c r="M40" s="7">
        <v>1202.5</v>
      </c>
      <c r="N40" s="7">
        <f t="shared" si="29"/>
        <v>475.30336799999998</v>
      </c>
      <c r="O40" s="7">
        <v>149.19663199999999</v>
      </c>
      <c r="P40" s="7">
        <v>578</v>
      </c>
    </row>
    <row r="41" spans="1:16" ht="30" customHeight="1" thickBot="1" x14ac:dyDescent="0.35">
      <c r="A41" s="38"/>
      <c r="B41" s="29" t="s">
        <v>54</v>
      </c>
      <c r="C41" s="29"/>
      <c r="D41" s="4">
        <v>1</v>
      </c>
      <c r="E41" s="5" t="str">
        <f t="shared" si="25"/>
        <v>MUY ALTO</v>
      </c>
      <c r="F41" s="3"/>
      <c r="G41" s="3"/>
      <c r="H41" s="4">
        <f t="shared" si="26"/>
        <v>0.37866666666666665</v>
      </c>
      <c r="I41" s="5" t="str">
        <f t="shared" si="30"/>
        <v>BAJO</v>
      </c>
      <c r="J41" s="4">
        <f t="shared" si="27"/>
        <v>0.37866666666666665</v>
      </c>
      <c r="K41" s="5" t="str">
        <f t="shared" si="31"/>
        <v>BAJO</v>
      </c>
      <c r="L41" s="7">
        <f t="shared" si="28"/>
        <v>142</v>
      </c>
      <c r="M41" s="7">
        <v>375</v>
      </c>
      <c r="N41" s="7">
        <f t="shared" si="29"/>
        <v>233</v>
      </c>
      <c r="O41" s="7">
        <v>0</v>
      </c>
      <c r="P41" s="7">
        <v>142</v>
      </c>
    </row>
    <row r="42" spans="1:16" ht="30" customHeight="1" thickBot="1" x14ac:dyDescent="0.35">
      <c r="A42" s="38"/>
      <c r="B42" s="29" t="s">
        <v>55</v>
      </c>
      <c r="C42" s="29"/>
      <c r="D42" s="4">
        <v>1</v>
      </c>
      <c r="E42" s="5" t="str">
        <f t="shared" si="25"/>
        <v>MUY ALTO</v>
      </c>
      <c r="F42" s="3"/>
      <c r="G42" s="3"/>
      <c r="H42" s="4">
        <f t="shared" si="26"/>
        <v>0.984375</v>
      </c>
      <c r="I42" s="5" t="str">
        <f t="shared" si="30"/>
        <v>MUY ALTO</v>
      </c>
      <c r="J42" s="4">
        <f t="shared" si="27"/>
        <v>0.984375</v>
      </c>
      <c r="K42" s="5" t="str">
        <f t="shared" si="31"/>
        <v>MUY ALTO</v>
      </c>
      <c r="L42" s="7">
        <f t="shared" si="28"/>
        <v>315</v>
      </c>
      <c r="M42" s="7">
        <v>320</v>
      </c>
      <c r="N42" s="7">
        <f t="shared" si="29"/>
        <v>5</v>
      </c>
      <c r="O42" s="7">
        <v>0</v>
      </c>
      <c r="P42" s="7">
        <v>315</v>
      </c>
    </row>
    <row r="43" spans="1:16" ht="30" customHeight="1" thickBot="1" x14ac:dyDescent="0.35">
      <c r="A43" s="38"/>
      <c r="B43" s="29" t="s">
        <v>56</v>
      </c>
      <c r="C43" s="29"/>
      <c r="D43" s="4">
        <v>0</v>
      </c>
      <c r="E43" s="5" t="str">
        <f t="shared" si="25"/>
        <v>MUY BAJO</v>
      </c>
      <c r="F43" s="3"/>
      <c r="G43" s="3"/>
      <c r="H43" s="4">
        <f t="shared" si="26"/>
        <v>0</v>
      </c>
      <c r="I43" s="5" t="str">
        <f t="shared" si="30"/>
        <v>MUY BAJO</v>
      </c>
      <c r="J43" s="4">
        <f t="shared" si="27"/>
        <v>0</v>
      </c>
      <c r="K43" s="5" t="str">
        <f t="shared" si="31"/>
        <v>MUY BAJO</v>
      </c>
      <c r="L43" s="7">
        <f t="shared" si="28"/>
        <v>0</v>
      </c>
      <c r="M43" s="7">
        <v>33.75</v>
      </c>
      <c r="N43" s="7">
        <f t="shared" si="29"/>
        <v>33.75</v>
      </c>
      <c r="O43" s="7">
        <v>0</v>
      </c>
      <c r="P43" s="7">
        <v>0</v>
      </c>
    </row>
    <row r="44" spans="1:16" ht="30" customHeight="1" thickBot="1" x14ac:dyDescent="0.35">
      <c r="A44" s="38"/>
      <c r="B44" s="30" t="s">
        <v>57</v>
      </c>
      <c r="C44" s="30"/>
      <c r="D44" s="4">
        <v>1.2465000000000002</v>
      </c>
      <c r="E44" s="5" t="str">
        <f t="shared" ref="E44:E46" si="32">IF(D44&lt;=20%,"MUY BAJO",IF(AND(D44&gt;20%,D44&lt;=40%),"BAJO",IF(AND(D44&gt;40%,D44&lt;=60%),"MEDIO",IF(AND(D44&gt;60%,D44&lt;=80%),"ALTO","MUY ALTO"))))</f>
        <v>MUY ALTO</v>
      </c>
      <c r="F44" s="3"/>
      <c r="G44" s="3"/>
      <c r="H44" s="4">
        <f t="shared" si="26"/>
        <v>0.71123491282968265</v>
      </c>
      <c r="I44" s="5" t="str">
        <f t="shared" si="30"/>
        <v>ALTO</v>
      </c>
      <c r="J44" s="4">
        <f t="shared" si="27"/>
        <v>0.8865543188421996</v>
      </c>
      <c r="K44" s="5" t="str">
        <f t="shared" si="31"/>
        <v>MUY ALTO</v>
      </c>
      <c r="L44" s="7">
        <f t="shared" si="28"/>
        <v>795.51625000000001</v>
      </c>
      <c r="M44" s="7">
        <v>1118.5</v>
      </c>
      <c r="N44" s="7">
        <f t="shared" si="29"/>
        <v>322.98374999999999</v>
      </c>
      <c r="O44" s="7">
        <v>59.516249999999999</v>
      </c>
      <c r="P44" s="7">
        <v>736</v>
      </c>
    </row>
    <row r="45" spans="1:16" ht="34.950000000000003" customHeight="1" x14ac:dyDescent="0.3">
      <c r="A45" s="38"/>
      <c r="B45" s="31" t="s">
        <v>58</v>
      </c>
      <c r="C45" s="31"/>
      <c r="D45" s="10">
        <f>AVERAGE(D44,D43,D42,D41,D40,D39,D38)</f>
        <v>0.93064025974025977</v>
      </c>
      <c r="E45" s="5" t="str">
        <f t="shared" si="32"/>
        <v>MUY ALTO</v>
      </c>
      <c r="F45" s="3"/>
      <c r="G45" s="3"/>
      <c r="H45" s="10">
        <f>AVERAGE(H38,H39,H40,H41,H42,H43,H44)</f>
        <v>0.54081077209059814</v>
      </c>
      <c r="I45" s="5" t="str">
        <f t="shared" si="30"/>
        <v>MEDIO</v>
      </c>
      <c r="J45" s="10">
        <f>AVERAGE(J38,J39,J40,J41,J42,J43,J44)</f>
        <v>0.56278794634286655</v>
      </c>
      <c r="K45" s="5" t="str">
        <f t="shared" si="31"/>
        <v>MEDIO</v>
      </c>
      <c r="L45" s="11">
        <f>SUM(L38:L44)</f>
        <v>27317.454279000001</v>
      </c>
      <c r="M45" s="11">
        <f>SUM(M38:M44)</f>
        <v>35542.75</v>
      </c>
      <c r="N45" s="11">
        <f>SUM(N38:N44)</f>
        <v>8225.2957209999986</v>
      </c>
      <c r="O45" s="11">
        <f>SUM(O38:O44)</f>
        <v>1117.4542789999998</v>
      </c>
      <c r="P45" s="11">
        <f>SUM(P38:P44)</f>
        <v>26200</v>
      </c>
    </row>
    <row r="46" spans="1:16" ht="40.049999999999997" customHeight="1" x14ac:dyDescent="0.3">
      <c r="A46" s="9"/>
      <c r="B46" s="31" t="s">
        <v>59</v>
      </c>
      <c r="C46" s="31"/>
      <c r="D46" s="10">
        <f>AVERAGE(D45,D37,D30,D21,D11)</f>
        <v>0.92478540975228485</v>
      </c>
      <c r="E46" s="5" t="str">
        <f t="shared" si="32"/>
        <v>MUY ALTO</v>
      </c>
      <c r="F46" s="3"/>
      <c r="G46" s="3"/>
      <c r="H46" s="10">
        <f>AVERAGE(H11,H21,H30,H37,H45)</f>
        <v>1.3348777555750844</v>
      </c>
      <c r="I46" s="5" t="str">
        <f t="shared" si="30"/>
        <v>MUY ALTO</v>
      </c>
      <c r="J46" s="10">
        <f>AVERAGE(J11,J21,J30,J37,J45)</f>
        <v>1.0458840195462069</v>
      </c>
      <c r="K46" s="5" t="str">
        <f t="shared" ref="K46" si="33">IF(J46&lt;=0.2,"MUY BAJO",IF(AND(J46&gt;0.2,J46&lt;=0.4),"BAJO",IF(AND(J46&gt;0.4,J46&lt;=0.6),"MEDIO",IF(AND(J46&gt;0.6,J46&lt;=0.8),"ALTO","MUY ALTO"))))</f>
        <v>MUY ALTO</v>
      </c>
      <c r="L46" s="11">
        <f>+L45+L37+L30+L21+L11</f>
        <v>73486.102215999999</v>
      </c>
      <c r="M46" s="11">
        <f>+M45+M37+M30+M21+M11</f>
        <v>78668</v>
      </c>
      <c r="N46" s="11">
        <f>+N45+N37+N30+N21+N11</f>
        <v>5181.897783999998</v>
      </c>
      <c r="O46" s="11">
        <f>+O45+O37+O30+O21+O11</f>
        <v>4296.1022159999993</v>
      </c>
      <c r="P46" s="11">
        <f>+P45+P37+P30+P21+P11</f>
        <v>69190</v>
      </c>
    </row>
    <row r="47" spans="1:16" ht="21" x14ac:dyDescent="0.4">
      <c r="H47" s="14" t="s">
        <v>60</v>
      </c>
      <c r="N47" s="15" t="s">
        <v>61</v>
      </c>
      <c r="O47" s="15"/>
      <c r="P47" s="15"/>
    </row>
    <row r="48" spans="1:16" x14ac:dyDescent="0.3">
      <c r="N48" s="15" t="s">
        <v>62</v>
      </c>
      <c r="O48" s="16">
        <v>142.66999999999999</v>
      </c>
      <c r="P48" s="15"/>
    </row>
    <row r="49" spans="14:16" x14ac:dyDescent="0.3">
      <c r="N49" s="15" t="s">
        <v>63</v>
      </c>
      <c r="O49" s="16">
        <v>167.19</v>
      </c>
      <c r="P49" s="15"/>
    </row>
  </sheetData>
  <mergeCells count="57">
    <mergeCell ref="B44:C44"/>
    <mergeCell ref="B45:C45"/>
    <mergeCell ref="B46:C46"/>
    <mergeCell ref="B37:C37"/>
    <mergeCell ref="A38:A45"/>
    <mergeCell ref="B38:C38"/>
    <mergeCell ref="B39:C39"/>
    <mergeCell ref="B40:C40"/>
    <mergeCell ref="B41:C41"/>
    <mergeCell ref="B42:C42"/>
    <mergeCell ref="B43:C43"/>
    <mergeCell ref="A31:A36"/>
    <mergeCell ref="B31:C31"/>
    <mergeCell ref="B32:C32"/>
    <mergeCell ref="B25:C25"/>
    <mergeCell ref="B26:C26"/>
    <mergeCell ref="B27:C27"/>
    <mergeCell ref="B33:C33"/>
    <mergeCell ref="B34:C34"/>
    <mergeCell ref="B35:C35"/>
    <mergeCell ref="B36:C36"/>
    <mergeCell ref="B28:C28"/>
    <mergeCell ref="B29:C29"/>
    <mergeCell ref="B30:C30"/>
    <mergeCell ref="B20:C20"/>
    <mergeCell ref="B21:C21"/>
    <mergeCell ref="A22:A29"/>
    <mergeCell ref="B22:C22"/>
    <mergeCell ref="B23:C23"/>
    <mergeCell ref="B24:C24"/>
    <mergeCell ref="A12:A20"/>
    <mergeCell ref="B15:C15"/>
    <mergeCell ref="B16:C16"/>
    <mergeCell ref="B17:C17"/>
    <mergeCell ref="B18:C18"/>
    <mergeCell ref="B11:C11"/>
    <mergeCell ref="B12:C12"/>
    <mergeCell ref="B13:C13"/>
    <mergeCell ref="B14:C14"/>
    <mergeCell ref="B19:C19"/>
    <mergeCell ref="A4:A10"/>
    <mergeCell ref="B4:C4"/>
    <mergeCell ref="B5:C5"/>
    <mergeCell ref="B6:C6"/>
    <mergeCell ref="B7:C7"/>
    <mergeCell ref="B8:C8"/>
    <mergeCell ref="B9:C9"/>
    <mergeCell ref="B10:C10"/>
    <mergeCell ref="A1:P1"/>
    <mergeCell ref="A2:A3"/>
    <mergeCell ref="B2:C3"/>
    <mergeCell ref="D2:E3"/>
    <mergeCell ref="F2:F3"/>
    <mergeCell ref="G2:G3"/>
    <mergeCell ref="H2:I3"/>
    <mergeCell ref="J2:K3"/>
    <mergeCell ref="L2:P2"/>
  </mergeCells>
  <conditionalFormatting sqref="E11:E46">
    <cfRule type="containsText" dxfId="25" priority="23" operator="containsText" text="MUY ALTO">
      <formula>NOT(ISERROR(SEARCH("MUY ALTO",E11)))</formula>
    </cfRule>
    <cfRule type="containsText" dxfId="24" priority="24" operator="containsText" text="ALTO">
      <formula>NOT(ISERROR(SEARCH("ALTO",E11)))</formula>
    </cfRule>
    <cfRule type="containsText" dxfId="23" priority="25" operator="containsText" text="MEDIO">
      <formula>NOT(ISERROR(SEARCH("MEDIO",E11)))</formula>
    </cfRule>
    <cfRule type="containsText" dxfId="22" priority="26" operator="containsText" text="BAJO">
      <formula>NOT(ISERROR(SEARCH("BAJO",E11)))</formula>
    </cfRule>
    <cfRule type="containsText" dxfId="21" priority="27" operator="containsText" text="MUY BAJO">
      <formula>NOT(ISERROR(SEARCH("MUY BAJO",E11)))</formula>
    </cfRule>
  </conditionalFormatting>
  <conditionalFormatting sqref="E26">
    <cfRule type="containsText" dxfId="20" priority="21" operator="containsText" text="MEDIO">
      <formula>NOT(ISERROR(SEARCH("MEDIO",E26)))</formula>
    </cfRule>
    <cfRule type="containsText" dxfId="19" priority="22" operator="containsText" text="BAJO">
      <formula>NOT(ISERROR(SEARCH("BAJO",E26)))</formula>
    </cfRule>
  </conditionalFormatting>
  <conditionalFormatting sqref="E5:E46">
    <cfRule type="containsText" dxfId="18" priority="19" operator="containsText" text="BAJO">
      <formula>NOT(ISERROR(SEARCH("BAJO",E5)))</formula>
    </cfRule>
  </conditionalFormatting>
  <conditionalFormatting sqref="E4:E46">
    <cfRule type="containsText" dxfId="17" priority="14" operator="containsText" text="MUY BAJO">
      <formula>NOT(ISERROR(SEARCH("MUY BAJO",E4)))</formula>
    </cfRule>
    <cfRule type="containsText" dxfId="16" priority="15" operator="containsText" text="MUY ALTO">
      <formula>NOT(ISERROR(SEARCH("MUY ALTO",E4)))</formula>
    </cfRule>
    <cfRule type="containsText" dxfId="15" priority="16" operator="containsText" text="ALTO">
      <formula>NOT(ISERROR(SEARCH("ALTO",E4)))</formula>
    </cfRule>
    <cfRule type="containsText" dxfId="14" priority="17" operator="containsText" text="MEDIO">
      <formula>NOT(ISERROR(SEARCH("MEDIO",E4)))</formula>
    </cfRule>
    <cfRule type="containsText" dxfId="13" priority="20" operator="containsText" text="BAJO">
      <formula>NOT(ISERROR(SEARCH("BAJO",E4)))</formula>
    </cfRule>
  </conditionalFormatting>
  <conditionalFormatting sqref="E7:E46">
    <cfRule type="containsText" dxfId="12" priority="18" operator="containsText" text="BAJO">
      <formula>NOT(ISERROR(SEARCH("BAJO",E7)))</formula>
    </cfRule>
  </conditionalFormatting>
  <conditionalFormatting sqref="I4:I46">
    <cfRule type="containsText" dxfId="11" priority="8" operator="containsText" text="MUY ALTO">
      <formula>NOT(ISERROR(SEARCH("MUY ALTO",I4)))</formula>
    </cfRule>
    <cfRule type="containsText" dxfId="10" priority="10" operator="containsText" text="ALTO">
      <formula>NOT(ISERROR(SEARCH("ALTO",I4)))</formula>
    </cfRule>
    <cfRule type="containsText" dxfId="9" priority="11" operator="containsText" text="MEDIO">
      <formula>NOT(ISERROR(SEARCH("MEDIO",I4)))</formula>
    </cfRule>
    <cfRule type="containsText" dxfId="8" priority="12" operator="containsText" text="BAJO">
      <formula>NOT(ISERROR(SEARCH("BAJO",I4)))</formula>
    </cfRule>
    <cfRule type="containsText" dxfId="7" priority="13" operator="containsText" text="MUY BAJO">
      <formula>NOT(ISERROR(SEARCH("MUY BAJO",I4)))</formula>
    </cfRule>
  </conditionalFormatting>
  <conditionalFormatting sqref="I9">
    <cfRule type="containsText" dxfId="6" priority="7" operator="containsText" text="MUY BAJO">
      <formula>NOT(ISERROR(SEARCH("MUY BAJO",I9)))</formula>
    </cfRule>
  </conditionalFormatting>
  <conditionalFormatting sqref="I43">
    <cfRule type="containsText" dxfId="5" priority="6" operator="containsText" text="MUY BAJO">
      <formula>NOT(ISERROR(SEARCH("MUY BAJO",I43)))</formula>
    </cfRule>
  </conditionalFormatting>
  <conditionalFormatting sqref="K4:K46">
    <cfRule type="containsText" dxfId="4" priority="1" operator="containsText" text="MUY BAJO">
      <formula>NOT(ISERROR(SEARCH("MUY BAJO",K4)))</formula>
    </cfRule>
    <cfRule type="containsText" dxfId="3" priority="2" operator="containsText" text="BAJO">
      <formula>NOT(ISERROR(SEARCH("BAJO",K4)))</formula>
    </cfRule>
    <cfRule type="containsText" dxfId="2" priority="3" operator="containsText" text="MEDIO">
      <formula>NOT(ISERROR(SEARCH("MEDIO",K4)))</formula>
    </cfRule>
    <cfRule type="containsText" dxfId="1" priority="4" operator="containsText" text="MUY ALTO">
      <formula>NOT(ISERROR(SEARCH("MUY ALTO",K4)))</formula>
    </cfRule>
    <cfRule type="containsText" dxfId="0" priority="5" operator="containsText" text="ALTO">
      <formula>NOT(ISERROR(SEARCH("ALTO",K4)))</formula>
    </cfRule>
  </conditionalFormatting>
  <printOptions verticalCentered="1"/>
  <pageMargins left="0.25" right="0" top="0.39370078740157483" bottom="0.24" header="0.27559055118110237" footer="3.937007874015748E-2"/>
  <pageSetup scale="78" orientation="landscape" r:id="rId1"/>
  <rowBreaks count="2" manualBreakCount="2">
    <brk id="21" max="16383" man="1"/>
    <brk id="3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T1 2019</vt:lpstr>
      <vt:lpstr>'T1 2019'!Títulos_a_imprimir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2021-06-06T00:07:03Z</cp:lastPrinted>
  <dcterms:created xsi:type="dcterms:W3CDTF">2021-06-05T23:25:03Z</dcterms:created>
  <dcterms:modified xsi:type="dcterms:W3CDTF">2021-06-10T21:10:01Z</dcterms:modified>
</cp:coreProperties>
</file>